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10" windowWidth="20775" windowHeight="11955"/>
  </bookViews>
  <sheets>
    <sheet name="Rekapitulace stavby" sheetId="1" r:id="rId1"/>
    <sheet name="1646 - Bělkovice- Lašťany..." sheetId="2" r:id="rId2"/>
  </sheets>
  <definedNames>
    <definedName name="_xlnm.Print_Titles" localSheetId="1">'1646 - Bělkovice- Lašťany...'!$126:$126</definedName>
    <definedName name="_xlnm.Print_Titles" localSheetId="0">'Rekapitulace stavby'!$85:$85</definedName>
    <definedName name="_xlnm.Print_Area" localSheetId="1">'1646 - Bělkovice- Lašťany...'!$C$4:$Q$70,'1646 - Bělkovice- Lašťany...'!$C$76:$Q$111,'1646 - Bělkovice- Lašťany...'!$C$117:$Q$244</definedName>
    <definedName name="_xlnm.Print_Area" localSheetId="0">'Rekapitulace stavby'!$C$4:$AP$70,'Rekapitulace stavby'!$C$76:$AP$96</definedName>
  </definedNames>
  <calcPr calcId="125725"/>
</workbook>
</file>

<file path=xl/calcChain.xml><?xml version="1.0" encoding="utf-8"?>
<calcChain xmlns="http://schemas.openxmlformats.org/spreadsheetml/2006/main">
  <c r="AY88" i="1"/>
  <c r="AX88"/>
  <c r="BI244" i="2"/>
  <c r="BH244"/>
  <c r="BG244"/>
  <c r="BF244"/>
  <c r="BK244"/>
  <c r="N244" s="1"/>
  <c r="BE244" s="1"/>
  <c r="BI243"/>
  <c r="BH243"/>
  <c r="BG243"/>
  <c r="BF243"/>
  <c r="N243"/>
  <c r="BE243" s="1"/>
  <c r="BK243"/>
  <c r="BI242"/>
  <c r="BH242"/>
  <c r="BG242"/>
  <c r="BF242"/>
  <c r="BK242"/>
  <c r="N242" s="1"/>
  <c r="BE242" s="1"/>
  <c r="BI241"/>
  <c r="BH241"/>
  <c r="BG241"/>
  <c r="BF241"/>
  <c r="N241"/>
  <c r="BE241" s="1"/>
  <c r="BK241"/>
  <c r="BI240"/>
  <c r="BH240"/>
  <c r="BG240"/>
  <c r="BF240"/>
  <c r="BK240"/>
  <c r="BK239" s="1"/>
  <c r="N239" s="1"/>
  <c r="N101" s="1"/>
  <c r="BI237"/>
  <c r="BH237"/>
  <c r="BG237"/>
  <c r="BF237"/>
  <c r="AA237"/>
  <c r="Y237"/>
  <c r="W237"/>
  <c r="BK237"/>
  <c r="N237"/>
  <c r="BE237" s="1"/>
  <c r="BI236"/>
  <c r="BH236"/>
  <c r="BG236"/>
  <c r="BF236"/>
  <c r="BE236"/>
  <c r="AA236"/>
  <c r="Y236"/>
  <c r="W236"/>
  <c r="BK236"/>
  <c r="N236"/>
  <c r="BI235"/>
  <c r="BH235"/>
  <c r="BG235"/>
  <c r="BF235"/>
  <c r="BE235"/>
  <c r="AA235"/>
  <c r="Y235"/>
  <c r="W235"/>
  <c r="BK235"/>
  <c r="N235"/>
  <c r="BI234"/>
  <c r="BH234"/>
  <c r="BG234"/>
  <c r="BF234"/>
  <c r="BE234"/>
  <c r="AA234"/>
  <c r="Y234"/>
  <c r="W234"/>
  <c r="BK234"/>
  <c r="N234"/>
  <c r="BI233"/>
  <c r="BH233"/>
  <c r="BG233"/>
  <c r="BF233"/>
  <c r="BE233"/>
  <c r="AA233"/>
  <c r="Y233"/>
  <c r="W233"/>
  <c r="BK233"/>
  <c r="N233"/>
  <c r="BI232"/>
  <c r="BH232"/>
  <c r="BG232"/>
  <c r="BF232"/>
  <c r="BE232"/>
  <c r="AA232"/>
  <c r="Y232"/>
  <c r="W232"/>
  <c r="BK232"/>
  <c r="N232"/>
  <c r="BI231"/>
  <c r="BH231"/>
  <c r="BG231"/>
  <c r="BF231"/>
  <c r="BE231"/>
  <c r="AA231"/>
  <c r="Y231"/>
  <c r="W231"/>
  <c r="BK231"/>
  <c r="N231"/>
  <c r="BI230"/>
  <c r="BH230"/>
  <c r="BG230"/>
  <c r="BF230"/>
  <c r="BE230"/>
  <c r="AA230"/>
  <c r="AA229" s="1"/>
  <c r="Y230"/>
  <c r="Y229" s="1"/>
  <c r="W230"/>
  <c r="W229" s="1"/>
  <c r="BK230"/>
  <c r="BK229" s="1"/>
  <c r="N229" s="1"/>
  <c r="N100" s="1"/>
  <c r="N230"/>
  <c r="BI228"/>
  <c r="BH228"/>
  <c r="BG228"/>
  <c r="BF228"/>
  <c r="AA228"/>
  <c r="Y228"/>
  <c r="W228"/>
  <c r="BK228"/>
  <c r="N228"/>
  <c r="BE228" s="1"/>
  <c r="BI227"/>
  <c r="BH227"/>
  <c r="BG227"/>
  <c r="BF227"/>
  <c r="AA227"/>
  <c r="Y227"/>
  <c r="W227"/>
  <c r="BK227"/>
  <c r="N227"/>
  <c r="BE227" s="1"/>
  <c r="BI226"/>
  <c r="BH226"/>
  <c r="BG226"/>
  <c r="BF226"/>
  <c r="AA226"/>
  <c r="Y226"/>
  <c r="W226"/>
  <c r="BK226"/>
  <c r="N226"/>
  <c r="BE226" s="1"/>
  <c r="BI223"/>
  <c r="BH223"/>
  <c r="BG223"/>
  <c r="BF223"/>
  <c r="AA223"/>
  <c r="AA222" s="1"/>
  <c r="Y223"/>
  <c r="Y222" s="1"/>
  <c r="W223"/>
  <c r="W222" s="1"/>
  <c r="BK223"/>
  <c r="BK222" s="1"/>
  <c r="N222" s="1"/>
  <c r="N99" s="1"/>
  <c r="N223"/>
  <c r="BE223" s="1"/>
  <c r="BI221"/>
  <c r="BH221"/>
  <c r="BG221"/>
  <c r="BF221"/>
  <c r="BE221"/>
  <c r="AA221"/>
  <c r="AA220" s="1"/>
  <c r="Y221"/>
  <c r="Y220" s="1"/>
  <c r="W221"/>
  <c r="W220" s="1"/>
  <c r="BK221"/>
  <c r="BK220" s="1"/>
  <c r="N220" s="1"/>
  <c r="N98" s="1"/>
  <c r="N221"/>
  <c r="BI219"/>
  <c r="BH219"/>
  <c r="BG219"/>
  <c r="BF219"/>
  <c r="AA219"/>
  <c r="Y219"/>
  <c r="W219"/>
  <c r="BK219"/>
  <c r="N219"/>
  <c r="BE219" s="1"/>
  <c r="BI216"/>
  <c r="BH216"/>
  <c r="BG216"/>
  <c r="BF216"/>
  <c r="AA216"/>
  <c r="Y216"/>
  <c r="W216"/>
  <c r="BK216"/>
  <c r="N216"/>
  <c r="BE216" s="1"/>
  <c r="BI215"/>
  <c r="BH215"/>
  <c r="BG215"/>
  <c r="BF215"/>
  <c r="BE215"/>
  <c r="AA215"/>
  <c r="Y215"/>
  <c r="W215"/>
  <c r="BK215"/>
  <c r="N215"/>
  <c r="BI214"/>
  <c r="BH214"/>
  <c r="BG214"/>
  <c r="BF214"/>
  <c r="BE214"/>
  <c r="AA214"/>
  <c r="Y214"/>
  <c r="W214"/>
  <c r="BK214"/>
  <c r="N214"/>
  <c r="BI213"/>
  <c r="BH213"/>
  <c r="BG213"/>
  <c r="BF213"/>
  <c r="BE213"/>
  <c r="AA213"/>
  <c r="Y213"/>
  <c r="W213"/>
  <c r="BK213"/>
  <c r="N213"/>
  <c r="BI212"/>
  <c r="BH212"/>
  <c r="BG212"/>
  <c r="BF212"/>
  <c r="BE212"/>
  <c r="AA212"/>
  <c r="Y212"/>
  <c r="W212"/>
  <c r="BK212"/>
  <c r="N212"/>
  <c r="BI211"/>
  <c r="BH211"/>
  <c r="BG211"/>
  <c r="BF211"/>
  <c r="BE211"/>
  <c r="AA211"/>
  <c r="Y211"/>
  <c r="W211"/>
  <c r="BK211"/>
  <c r="N211"/>
  <c r="BI210"/>
  <c r="BH210"/>
  <c r="BG210"/>
  <c r="BF210"/>
  <c r="BE210"/>
  <c r="AA210"/>
  <c r="Y210"/>
  <c r="W210"/>
  <c r="BK210"/>
  <c r="N210"/>
  <c r="BI209"/>
  <c r="BH209"/>
  <c r="BG209"/>
  <c r="BF209"/>
  <c r="BE209"/>
  <c r="AA209"/>
  <c r="Y209"/>
  <c r="W209"/>
  <c r="BK209"/>
  <c r="N209"/>
  <c r="BI208"/>
  <c r="BH208"/>
  <c r="BG208"/>
  <c r="BF208"/>
  <c r="BE208"/>
  <c r="AA208"/>
  <c r="Y208"/>
  <c r="W208"/>
  <c r="BK208"/>
  <c r="N208"/>
  <c r="BI207"/>
  <c r="BH207"/>
  <c r="BG207"/>
  <c r="BF207"/>
  <c r="BE207"/>
  <c r="AA207"/>
  <c r="Y207"/>
  <c r="W207"/>
  <c r="BK207"/>
  <c r="N207"/>
  <c r="BI206"/>
  <c r="BH206"/>
  <c r="BG206"/>
  <c r="BF206"/>
  <c r="BE206"/>
  <c r="AA206"/>
  <c r="Y206"/>
  <c r="W206"/>
  <c r="BK206"/>
  <c r="N206"/>
  <c r="BI205"/>
  <c r="BH205"/>
  <c r="BG205"/>
  <c r="BF205"/>
  <c r="BE205"/>
  <c r="AA205"/>
  <c r="Y205"/>
  <c r="W205"/>
  <c r="BK205"/>
  <c r="N205"/>
  <c r="BI204"/>
  <c r="BH204"/>
  <c r="BG204"/>
  <c r="BF204"/>
  <c r="BE204"/>
  <c r="AA204"/>
  <c r="AA203" s="1"/>
  <c r="Y204"/>
  <c r="Y203" s="1"/>
  <c r="W204"/>
  <c r="W203" s="1"/>
  <c r="BK204"/>
  <c r="BK203" s="1"/>
  <c r="N203" s="1"/>
  <c r="N97" s="1"/>
  <c r="N204"/>
  <c r="BI202"/>
  <c r="BH202"/>
  <c r="BG202"/>
  <c r="BF202"/>
  <c r="AA202"/>
  <c r="Y202"/>
  <c r="W202"/>
  <c r="BK202"/>
  <c r="N202"/>
  <c r="BE202" s="1"/>
  <c r="BI201"/>
  <c r="BH201"/>
  <c r="BG201"/>
  <c r="BF201"/>
  <c r="AA201"/>
  <c r="Y201"/>
  <c r="W201"/>
  <c r="BK201"/>
  <c r="N201"/>
  <c r="BE201" s="1"/>
  <c r="BI200"/>
  <c r="BH200"/>
  <c r="BG200"/>
  <c r="BF200"/>
  <c r="AA200"/>
  <c r="Y200"/>
  <c r="W200"/>
  <c r="BK200"/>
  <c r="N200"/>
  <c r="BE200" s="1"/>
  <c r="BI199"/>
  <c r="BH199"/>
  <c r="BG199"/>
  <c r="BF199"/>
  <c r="AA199"/>
  <c r="Y199"/>
  <c r="W199"/>
  <c r="BK199"/>
  <c r="N199"/>
  <c r="BE199" s="1"/>
  <c r="BI198"/>
  <c r="BH198"/>
  <c r="BG198"/>
  <c r="BF198"/>
  <c r="AA198"/>
  <c r="Y198"/>
  <c r="W198"/>
  <c r="BK198"/>
  <c r="N198"/>
  <c r="BE198" s="1"/>
  <c r="BI197"/>
  <c r="BH197"/>
  <c r="BG197"/>
  <c r="BF197"/>
  <c r="AA197"/>
  <c r="Y197"/>
  <c r="W197"/>
  <c r="BK197"/>
  <c r="N197"/>
  <c r="BE197" s="1"/>
  <c r="BI196"/>
  <c r="BH196"/>
  <c r="BG196"/>
  <c r="BF196"/>
  <c r="AA196"/>
  <c r="Y196"/>
  <c r="W196"/>
  <c r="BK196"/>
  <c r="N196"/>
  <c r="BE196" s="1"/>
  <c r="BI195"/>
  <c r="BH195"/>
  <c r="BG195"/>
  <c r="BF195"/>
  <c r="AA195"/>
  <c r="Y195"/>
  <c r="W195"/>
  <c r="BK195"/>
  <c r="N195"/>
  <c r="BE195" s="1"/>
  <c r="BI194"/>
  <c r="BH194"/>
  <c r="BG194"/>
  <c r="BF194"/>
  <c r="AA194"/>
  <c r="Y194"/>
  <c r="W194"/>
  <c r="BK194"/>
  <c r="N194"/>
  <c r="BE194" s="1"/>
  <c r="BI193"/>
  <c r="BH193"/>
  <c r="BG193"/>
  <c r="BF193"/>
  <c r="AA193"/>
  <c r="AA192" s="1"/>
  <c r="AA191" s="1"/>
  <c r="Y193"/>
  <c r="Y192" s="1"/>
  <c r="Y191" s="1"/>
  <c r="W193"/>
  <c r="W192" s="1"/>
  <c r="W191" s="1"/>
  <c r="BK193"/>
  <c r="BK192" s="1"/>
  <c r="N193"/>
  <c r="BE193" s="1"/>
  <c r="BI190"/>
  <c r="BH190"/>
  <c r="BG190"/>
  <c r="BF190"/>
  <c r="AA190"/>
  <c r="Y190"/>
  <c r="W190"/>
  <c r="BK190"/>
  <c r="N190"/>
  <c r="BE190" s="1"/>
  <c r="BI187"/>
  <c r="BH187"/>
  <c r="BG187"/>
  <c r="BF187"/>
  <c r="BE187"/>
  <c r="AA187"/>
  <c r="AA186" s="1"/>
  <c r="Y187"/>
  <c r="Y186" s="1"/>
  <c r="W187"/>
  <c r="W186" s="1"/>
  <c r="BK187"/>
  <c r="BK186" s="1"/>
  <c r="N186" s="1"/>
  <c r="N94" s="1"/>
  <c r="N187"/>
  <c r="BI184"/>
  <c r="BH184"/>
  <c r="BG184"/>
  <c r="BF184"/>
  <c r="AA184"/>
  <c r="Y184"/>
  <c r="W184"/>
  <c r="BK184"/>
  <c r="N184"/>
  <c r="BE184" s="1"/>
  <c r="BI181"/>
  <c r="BH181"/>
  <c r="BG181"/>
  <c r="BF181"/>
  <c r="BE181"/>
  <c r="AA181"/>
  <c r="AA180" s="1"/>
  <c r="AA179" s="1"/>
  <c r="Y181"/>
  <c r="Y180" s="1"/>
  <c r="Y179" s="1"/>
  <c r="W181"/>
  <c r="W180" s="1"/>
  <c r="W179" s="1"/>
  <c r="BK181"/>
  <c r="BK180" s="1"/>
  <c r="N181"/>
  <c r="BI178"/>
  <c r="BH178"/>
  <c r="BG178"/>
  <c r="BF178"/>
  <c r="BE178"/>
  <c r="AA178"/>
  <c r="Y178"/>
  <c r="W178"/>
  <c r="BK178"/>
  <c r="N178"/>
  <c r="BI174"/>
  <c r="BH174"/>
  <c r="BG174"/>
  <c r="BF174"/>
  <c r="BE174"/>
  <c r="AA174"/>
  <c r="Y174"/>
  <c r="W174"/>
  <c r="BK174"/>
  <c r="N174"/>
  <c r="BI170"/>
  <c r="BH170"/>
  <c r="BG170"/>
  <c r="BF170"/>
  <c r="BE170"/>
  <c r="AA170"/>
  <c r="AA169" s="1"/>
  <c r="Y170"/>
  <c r="Y169" s="1"/>
  <c r="W170"/>
  <c r="W169" s="1"/>
  <c r="BK170"/>
  <c r="BK169" s="1"/>
  <c r="N169" s="1"/>
  <c r="N91" s="1"/>
  <c r="N170"/>
  <c r="BI168"/>
  <c r="BH168"/>
  <c r="BG168"/>
  <c r="BF168"/>
  <c r="AA168"/>
  <c r="Y168"/>
  <c r="W168"/>
  <c r="BK168"/>
  <c r="N168"/>
  <c r="BE168" s="1"/>
  <c r="BI167"/>
  <c r="BH167"/>
  <c r="BG167"/>
  <c r="BF167"/>
  <c r="AA167"/>
  <c r="Y167"/>
  <c r="W167"/>
  <c r="BK167"/>
  <c r="N167"/>
  <c r="BE167" s="1"/>
  <c r="BI166"/>
  <c r="BH166"/>
  <c r="BG166"/>
  <c r="BF166"/>
  <c r="AA166"/>
  <c r="Y166"/>
  <c r="W166"/>
  <c r="BK166"/>
  <c r="N166"/>
  <c r="BE166" s="1"/>
  <c r="BI165"/>
  <c r="BH165"/>
  <c r="BG165"/>
  <c r="BF165"/>
  <c r="BE165"/>
  <c r="AA165"/>
  <c r="AA164" s="1"/>
  <c r="Y165"/>
  <c r="Y164" s="1"/>
  <c r="W165"/>
  <c r="W164" s="1"/>
  <c r="BK165"/>
  <c r="BK164" s="1"/>
  <c r="N164" s="1"/>
  <c r="N90" s="1"/>
  <c r="N165"/>
  <c r="BI163"/>
  <c r="BH163"/>
  <c r="BG163"/>
  <c r="BF163"/>
  <c r="AA163"/>
  <c r="Y163"/>
  <c r="W163"/>
  <c r="BK163"/>
  <c r="N163"/>
  <c r="BE163" s="1"/>
  <c r="BI162"/>
  <c r="BH162"/>
  <c r="BG162"/>
  <c r="BF162"/>
  <c r="BE162"/>
  <c r="AA162"/>
  <c r="Y162"/>
  <c r="W162"/>
  <c r="BK162"/>
  <c r="N162"/>
  <c r="BI158"/>
  <c r="BH158"/>
  <c r="BG158"/>
  <c r="BF158"/>
  <c r="BE158"/>
  <c r="AA158"/>
  <c r="Y158"/>
  <c r="W158"/>
  <c r="BK158"/>
  <c r="N158"/>
  <c r="BI155"/>
  <c r="BH155"/>
  <c r="BG155"/>
  <c r="BF155"/>
  <c r="BE155"/>
  <c r="AA155"/>
  <c r="Y155"/>
  <c r="W155"/>
  <c r="BK155"/>
  <c r="N155"/>
  <c r="BI152"/>
  <c r="BH152"/>
  <c r="BG152"/>
  <c r="BF152"/>
  <c r="BE152"/>
  <c r="AA152"/>
  <c r="Y152"/>
  <c r="W152"/>
  <c r="BK152"/>
  <c r="N152"/>
  <c r="BI150"/>
  <c r="BH150"/>
  <c r="BG150"/>
  <c r="BF150"/>
  <c r="BE150"/>
  <c r="AA150"/>
  <c r="Y150"/>
  <c r="W150"/>
  <c r="BK150"/>
  <c r="N150"/>
  <c r="BI149"/>
  <c r="BH149"/>
  <c r="BG149"/>
  <c r="BF149"/>
  <c r="BE149"/>
  <c r="AA149"/>
  <c r="Y149"/>
  <c r="W149"/>
  <c r="BK149"/>
  <c r="N149"/>
  <c r="BI147"/>
  <c r="BH147"/>
  <c r="BG147"/>
  <c r="BF147"/>
  <c r="BE147"/>
  <c r="AA147"/>
  <c r="Y147"/>
  <c r="W147"/>
  <c r="BK147"/>
  <c r="N147"/>
  <c r="BI145"/>
  <c r="BH145"/>
  <c r="BG145"/>
  <c r="BF145"/>
  <c r="BE145"/>
  <c r="AA145"/>
  <c r="Y145"/>
  <c r="W145"/>
  <c r="BK145"/>
  <c r="N145"/>
  <c r="BI144"/>
  <c r="BH144"/>
  <c r="BG144"/>
  <c r="BF144"/>
  <c r="BE144"/>
  <c r="AA144"/>
  <c r="Y144"/>
  <c r="W144"/>
  <c r="BK144"/>
  <c r="N144"/>
  <c r="BI142"/>
  <c r="BH142"/>
  <c r="BG142"/>
  <c r="BF142"/>
  <c r="BE142"/>
  <c r="AA142"/>
  <c r="Y142"/>
  <c r="W142"/>
  <c r="BK142"/>
  <c r="N142"/>
  <c r="BI141"/>
  <c r="BH141"/>
  <c r="BG141"/>
  <c r="BF141"/>
  <c r="BE141"/>
  <c r="AA141"/>
  <c r="Y141"/>
  <c r="W141"/>
  <c r="BK141"/>
  <c r="N141"/>
  <c r="BI135"/>
  <c r="BH135"/>
  <c r="BG135"/>
  <c r="BF135"/>
  <c r="BE135"/>
  <c r="AA135"/>
  <c r="Y135"/>
  <c r="W135"/>
  <c r="BK135"/>
  <c r="N135"/>
  <c r="BI134"/>
  <c r="BH134"/>
  <c r="BG134"/>
  <c r="BF134"/>
  <c r="BE134"/>
  <c r="AA134"/>
  <c r="Y134"/>
  <c r="W134"/>
  <c r="BK134"/>
  <c r="N134"/>
  <c r="BI132"/>
  <c r="BH132"/>
  <c r="BG132"/>
  <c r="BF132"/>
  <c r="BE132"/>
  <c r="AA132"/>
  <c r="Y132"/>
  <c r="W132"/>
  <c r="BK132"/>
  <c r="N132"/>
  <c r="BI131"/>
  <c r="BH131"/>
  <c r="BG131"/>
  <c r="BF131"/>
  <c r="BE131"/>
  <c r="AA131"/>
  <c r="Y131"/>
  <c r="W131"/>
  <c r="BK131"/>
  <c r="N131"/>
  <c r="BI130"/>
  <c r="BH130"/>
  <c r="BG130"/>
  <c r="BF130"/>
  <c r="BE130"/>
  <c r="AA130"/>
  <c r="AA129" s="1"/>
  <c r="AA128" s="1"/>
  <c r="AA127" s="1"/>
  <c r="Y130"/>
  <c r="Y129" s="1"/>
  <c r="Y128" s="1"/>
  <c r="Y127" s="1"/>
  <c r="W130"/>
  <c r="W129" s="1"/>
  <c r="W128" s="1"/>
  <c r="W127" s="1"/>
  <c r="AU88" i="1" s="1"/>
  <c r="AU87" s="1"/>
  <c r="BK130" i="2"/>
  <c r="BK129" s="1"/>
  <c r="N130"/>
  <c r="F121"/>
  <c r="F119"/>
  <c r="BI109"/>
  <c r="BH109"/>
  <c r="BG109"/>
  <c r="BF109"/>
  <c r="BI108"/>
  <c r="BH108"/>
  <c r="BG108"/>
  <c r="BF108"/>
  <c r="BI107"/>
  <c r="BH107"/>
  <c r="BG107"/>
  <c r="BF107"/>
  <c r="BI106"/>
  <c r="BH106"/>
  <c r="BG106"/>
  <c r="BF106"/>
  <c r="BI105"/>
  <c r="BH105"/>
  <c r="BG105"/>
  <c r="BF105"/>
  <c r="BI104"/>
  <c r="H35" s="1"/>
  <c r="BD88" i="1" s="1"/>
  <c r="BD87" s="1"/>
  <c r="W35" s="1"/>
  <c r="BH104" i="2"/>
  <c r="H34" s="1"/>
  <c r="BC88" i="1" s="1"/>
  <c r="BC87" s="1"/>
  <c r="BG104" i="2"/>
  <c r="H33" s="1"/>
  <c r="BB88" i="1" s="1"/>
  <c r="BB87" s="1"/>
  <c r="BF104" i="2"/>
  <c r="M32" s="1"/>
  <c r="AW88" i="1" s="1"/>
  <c r="F83" i="2"/>
  <c r="F80"/>
  <c r="F78"/>
  <c r="O20"/>
  <c r="E20"/>
  <c r="M124" s="1"/>
  <c r="O19"/>
  <c r="O17"/>
  <c r="E17"/>
  <c r="M123" s="1"/>
  <c r="O16"/>
  <c r="O14"/>
  <c r="E14"/>
  <c r="F124" s="1"/>
  <c r="O13"/>
  <c r="O11"/>
  <c r="E11"/>
  <c r="F82" s="1"/>
  <c r="O10"/>
  <c r="O8"/>
  <c r="M121" s="1"/>
  <c r="CK94" i="1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AM83"/>
  <c r="L83"/>
  <c r="AM82"/>
  <c r="L82"/>
  <c r="AM80"/>
  <c r="L80"/>
  <c r="L78"/>
  <c r="L77"/>
  <c r="W33" l="1"/>
  <c r="AX87"/>
  <c r="N129" i="2"/>
  <c r="N89" s="1"/>
  <c r="N180"/>
  <c r="N93" s="1"/>
  <c r="BK179"/>
  <c r="N179" s="1"/>
  <c r="N92" s="1"/>
  <c r="N192"/>
  <c r="N96" s="1"/>
  <c r="BK191"/>
  <c r="N191" s="1"/>
  <c r="N95" s="1"/>
  <c r="W34" i="1"/>
  <c r="AY87"/>
  <c r="M80" i="2"/>
  <c r="M82"/>
  <c r="M83"/>
  <c r="F123"/>
  <c r="N240"/>
  <c r="BE240" s="1"/>
  <c r="H32"/>
  <c r="BA88" i="1" s="1"/>
  <c r="BA87" s="1"/>
  <c r="AW87" l="1"/>
  <c r="AK32" s="1"/>
  <c r="W32"/>
  <c r="BK128" i="2"/>
  <c r="N128" l="1"/>
  <c r="N88" s="1"/>
  <c r="BK127"/>
  <c r="N127" s="1"/>
  <c r="N87" s="1"/>
  <c r="N109" l="1"/>
  <c r="BE109" s="1"/>
  <c r="N108"/>
  <c r="BE108" s="1"/>
  <c r="N107"/>
  <c r="BE107" s="1"/>
  <c r="N106"/>
  <c r="BE106" s="1"/>
  <c r="N105"/>
  <c r="BE105" s="1"/>
  <c r="N104"/>
  <c r="M26"/>
  <c r="N103" l="1"/>
  <c r="BE104"/>
  <c r="M31" l="1"/>
  <c r="AV88" i="1" s="1"/>
  <c r="AT88" s="1"/>
  <c r="H31" i="2"/>
  <c r="AZ88" i="1" s="1"/>
  <c r="AZ87" s="1"/>
  <c r="M27" i="2"/>
  <c r="L111"/>
  <c r="AS88" i="1" l="1"/>
  <c r="AS87" s="1"/>
  <c r="M29" i="2"/>
  <c r="AV87" i="1"/>
  <c r="AT87" l="1"/>
  <c r="L37" i="2"/>
  <c r="AG88" i="1"/>
  <c r="AG87" l="1"/>
  <c r="AN88"/>
  <c r="AG91" l="1"/>
  <c r="AN87"/>
  <c r="AK26"/>
  <c r="AG94"/>
  <c r="AG93"/>
  <c r="AG92"/>
  <c r="AV91" l="1"/>
  <c r="BY91" s="1"/>
  <c r="AG90"/>
  <c r="CD91"/>
  <c r="CD92"/>
  <c r="AV92"/>
  <c r="BY92" s="1"/>
  <c r="CD94"/>
  <c r="AV94"/>
  <c r="BY94" s="1"/>
  <c r="CD93"/>
  <c r="AN93"/>
  <c r="AV93"/>
  <c r="BY93" s="1"/>
  <c r="AN92" l="1"/>
  <c r="W31"/>
  <c r="AK31"/>
  <c r="AK27"/>
  <c r="AK29" s="1"/>
  <c r="AG96"/>
  <c r="AN94"/>
  <c r="AN91"/>
  <c r="AN90" s="1"/>
  <c r="AN96" s="1"/>
  <c r="AK37" l="1"/>
</calcChain>
</file>

<file path=xl/sharedStrings.xml><?xml version="1.0" encoding="utf-8"?>
<sst xmlns="http://schemas.openxmlformats.org/spreadsheetml/2006/main" count="1617" uniqueCount="432">
  <si>
    <t>2012</t>
  </si>
  <si>
    <t>List obsahuje: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</si>
  <si>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</si>
  <si>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</si>
  <si>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</si>
  <si>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</si>
  <si>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</si>
  <si>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</si>
  <si>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</si>
  <si>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</si>
  <si>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</si>
  <si>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</si>
  <si>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</si>
  <si>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</si>
  <si>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</si>
  <si>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1646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</si>
  <si>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</si>
  <si>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</si>
  <si>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Bělkovice- Lašťany - oprava dešťová kanalizace, stoka A - úsek před vyústěním</t>
  </si>
  <si>
    <t>0,1</t>
  </si>
  <si>
    <t>JKSO:</t>
  </si>
  <si>
    <t/>
  </si>
  <si>
    <t>CC-CZ:</t>
  </si>
  <si>
    <t>1</t>
  </si>
  <si>
    <t>Místo:</t>
  </si>
  <si>
    <t xml:space="preserve"> </t>
  </si>
  <si>
    <t>Datum:</t>
  </si>
  <si>
    <t>19. 10. 2016</t>
  </si>
  <si>
    <t>10</t>
  </si>
  <si>
    <t>100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</si>
  <si>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</si>
  <si>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</si>
  <si>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</si>
  <si>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</si>
  <si>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</si>
  <si>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</si>
  <si>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</si>
  <si>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</si>
  <si>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</si>
  <si>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</si>
  <si>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</si>
  <si>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</si>
  <si>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</si>
  <si>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</si>
  <si>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</si>
  <si>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</si>
  <si>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</si>
  <si>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</si>
  <si>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</si>
  <si>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</si>
  <si>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</si>
  <si>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</si>
  <si>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</si>
  <si>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</si>
  <si>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</si>
  <si>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</si>
  <si>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</si>
  <si>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</si>
  <si>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</si>
  <si>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</si>
  <si>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</si>
  <si>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</si>
  <si>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</si>
  <si>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</si>
  <si>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</si>
  <si>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</si>
  <si>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</si>
  <si>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</si>
  <si>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</si>
  <si>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</si>
  <si>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</si>
  <si>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</si>
  <si>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</si>
  <si>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</si>
  <si>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</si>
  <si>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</si>
  <si>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</si>
  <si>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</si>
  <si>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</si>
  <si>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</si>
  <si>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{38f98a38-ce7d-4eb1-9ddb-383ca208ca69}</t>
  </si>
  <si>
    <t>{00000000-0000-0000-0000-000000000000}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</si>
  <si>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</si>
  <si>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</si>
  <si>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</si>
  <si>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</si>
  <si>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</si>
  <si>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</si>
  <si>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</si>
  <si>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</si>
  <si>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</si>
  <si>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</si>
  <si>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Zpět na list: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</si>
  <si>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</si>
  <si>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</si>
  <si>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</si>
  <si>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</si>
  <si>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</si>
  <si>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</si>
  <si>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</si>
  <si>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</si>
  <si>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</si>
  <si>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</si>
  <si>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</si>
  <si>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4 - Vodorovné konstrukce</t>
  </si>
  <si>
    <t xml:space="preserve">    5 - Komunikace</t>
  </si>
  <si>
    <t xml:space="preserve">      57 -  Kryty pozemních komunikací letišť a ploch z kameniva nebo živičné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</si>
  <si>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</si>
  <si>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</si>
  <si>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</si>
  <si>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  89 - Trubní vedení - ostatní konstrukce</t>
  </si>
  <si>
    <t xml:space="preserve">    9 - Ostatní konstrukce a práce-bourání</t>
  </si>
  <si>
    <t xml:space="preserve">      96 - Bourání konstrukcí</t>
  </si>
  <si>
    <t>OST - Ostatní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</si>
  <si>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</si>
  <si>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</si>
  <si>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</si>
  <si>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</si>
  <si>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</si>
  <si>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</si>
  <si>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</si>
  <si>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</si>
  <si>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</si>
  <si>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</si>
  <si>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</si>
  <si>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</si>
  <si>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</si>
  <si>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</si>
  <si>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</si>
  <si>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</si>
  <si>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</si>
  <si>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</si>
  <si>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</si>
  <si>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</si>
  <si>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</si>
  <si>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</si>
  <si>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</si>
  <si>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</si>
  <si>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</si>
  <si>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</si>
  <si>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119001401</t>
  </si>
  <si>
    <t>Dočasné zajištění potrubí ocelového nebo litinového DN do 200</t>
  </si>
  <si>
    <t>m</t>
  </si>
  <si>
    <t>4</t>
  </si>
  <si>
    <t>2029320219</t>
  </si>
  <si>
    <t>119001421</t>
  </si>
  <si>
    <t>Dočasné zajištění kabelů a kabelových tratí ze 3 volně ložených kabelů</t>
  </si>
  <si>
    <t>1554697510</t>
  </si>
  <si>
    <t>3</t>
  </si>
  <si>
    <t>121112011</t>
  </si>
  <si>
    <t>Sejmutí ornice tl vrstvy do 150 mm ručně s odhozením do 3 m bez vodorovného přemístění</t>
  </si>
  <si>
    <t>m3</t>
  </si>
  <si>
    <t>-503387874</t>
  </si>
  <si>
    <t>0,1*40</t>
  </si>
  <si>
    <t>VV</t>
  </si>
  <si>
    <t>130001101</t>
  </si>
  <si>
    <t>Příplatek za ztížení vykopávky v blízkosti podzemního vedení</t>
  </si>
  <si>
    <t>1788590302</t>
  </si>
  <si>
    <t>5</t>
  </si>
  <si>
    <t>132201202</t>
  </si>
  <si>
    <t>Hloubení rýh š do 2000 mm v hornině tř. 3 objemu do 1000 m3</t>
  </si>
  <si>
    <t>-2129241272</t>
  </si>
  <si>
    <t>"potrubí DN 600 - v komunikacích</t>
  </si>
  <si>
    <t>1,6*1,5*50</t>
  </si>
  <si>
    <t>"potrubí DN 600 - v zeleni</t>
  </si>
  <si>
    <t>1,6*1,65*24</t>
  </si>
  <si>
    <t>Součet</t>
  </si>
  <si>
    <t>6</t>
  </si>
  <si>
    <t>161101101</t>
  </si>
  <si>
    <t>Svislé přemístění výkopku z horniny tř. 1 až 4 hl výkopu do 2,5 m</t>
  </si>
  <si>
    <t>475139776</t>
  </si>
  <si>
    <t>7</t>
  </si>
  <si>
    <t>151101101</t>
  </si>
  <si>
    <t>Zřízení příložného pažení a rozepření stěn rýh hl do 2 m</t>
  </si>
  <si>
    <t>m2</t>
  </si>
  <si>
    <t>-2100472013</t>
  </si>
  <si>
    <t>1,8*75*2</t>
  </si>
  <si>
    <t>8</t>
  </si>
  <si>
    <t>151101111</t>
  </si>
  <si>
    <t>Odstranění příložného pažení a rozepření stěn rýh hl do 2 m</t>
  </si>
  <si>
    <t>1929117210</t>
  </si>
  <si>
    <t>9</t>
  </si>
  <si>
    <t>162701105</t>
  </si>
  <si>
    <t>Vodorovné přemístění do 10000 m výkopku/sypaniny z horniny tř. 1 až 4</t>
  </si>
  <si>
    <t>-186196223</t>
  </si>
  <si>
    <t>16,8+60,69+0,3*0,3*70*3,14+1,5*0,6*0,6*3,14*2+0,3*100+2,2</t>
  </si>
  <si>
    <t>162701109</t>
  </si>
  <si>
    <t>Příplatek k vodorovnému přemístění výkopku/sypaniny z horniny tř. 1 až 4 ZKD 1000 m přes 10000 m</t>
  </si>
  <si>
    <t>-1244480140</t>
  </si>
  <si>
    <t>132,863*12</t>
  </si>
  <si>
    <t>11</t>
  </si>
  <si>
    <t>171201201</t>
  </si>
  <si>
    <t>Uložení sypaniny na skládky</t>
  </si>
  <si>
    <t>-1621348619</t>
  </si>
  <si>
    <t>12</t>
  </si>
  <si>
    <t>171201211</t>
  </si>
  <si>
    <t>Poplatek za uložení odpadu ze sypaniny na skládce (skládkovné)</t>
  </si>
  <si>
    <t>t</t>
  </si>
  <si>
    <t>-1185658053</t>
  </si>
  <si>
    <t>132,863*1,7</t>
  </si>
  <si>
    <t>13</t>
  </si>
  <si>
    <t>174101101</t>
  </si>
  <si>
    <t>Zásyp jam, šachet rýh nebo kolem objektů sypaninou se zhutněním</t>
  </si>
  <si>
    <t>-1244953802</t>
  </si>
  <si>
    <t>"použije se zásypový materiál z odstraněných vrstev komunikace</t>
  </si>
  <si>
    <t>183,36-16,8-60,69-(0,3*0,3*70*3,14+1,4*0,6*0,6*3,14*2)</t>
  </si>
  <si>
    <t>14</t>
  </si>
  <si>
    <t>M</t>
  </si>
  <si>
    <t>583373030</t>
  </si>
  <si>
    <t>štěrkopísek (Bratčice) frakce 0-8</t>
  </si>
  <si>
    <t>-928602590</t>
  </si>
  <si>
    <t>(82,923-0,3*100-2,2)*2</t>
  </si>
  <si>
    <t>175151101</t>
  </si>
  <si>
    <t>Obsypání potrubí strojně sypaninou bez prohození, uloženou do 3 m</t>
  </si>
  <si>
    <t>798239634</t>
  </si>
  <si>
    <t>"potrubí DN 600</t>
  </si>
  <si>
    <t>0,867*70</t>
  </si>
  <si>
    <t>16</t>
  </si>
  <si>
    <t>970482941</t>
  </si>
  <si>
    <t>17</t>
  </si>
  <si>
    <t>998225111</t>
  </si>
  <si>
    <t>Přesun hmot pro pozemní komunikace s krytem z kamene, monolitickým betonovým nebo živičným</t>
  </si>
  <si>
    <t>1307739308</t>
  </si>
  <si>
    <t>18</t>
  </si>
  <si>
    <t>181102301</t>
  </si>
  <si>
    <t>Úprava pláně v zářezech bez zhutnění</t>
  </si>
  <si>
    <t>1002908027</t>
  </si>
  <si>
    <t>19</t>
  </si>
  <si>
    <t>181301102</t>
  </si>
  <si>
    <t>Rozprostření ornice tl vrstvy do 150 mm pl do 500 m2 v rovině nebo ve svahu do 1:5</t>
  </si>
  <si>
    <t>1599337998</t>
  </si>
  <si>
    <t>20</t>
  </si>
  <si>
    <t>181411122</t>
  </si>
  <si>
    <t>Založení lučního trávníku výsevem plochy do 1000 m2 ve svahu do 1:2</t>
  </si>
  <si>
    <t>1771825740</t>
  </si>
  <si>
    <t>005724100</t>
  </si>
  <si>
    <t>osivo směs travní parková</t>
  </si>
  <si>
    <t>kg</t>
  </si>
  <si>
    <t>-168003689</t>
  </si>
  <si>
    <t>22</t>
  </si>
  <si>
    <t>451572111</t>
  </si>
  <si>
    <t>Lože pod potrubí otevřený výkop z kameniva drobného těženého</t>
  </si>
  <si>
    <t>345203748</t>
  </si>
  <si>
    <t>0,24*70</t>
  </si>
  <si>
    <t>23</t>
  </si>
  <si>
    <t>452311121</t>
  </si>
  <si>
    <t>Podkladní desky z betonu prostého tř. C 8/10 otevřený výkop</t>
  </si>
  <si>
    <t>1561712464</t>
  </si>
  <si>
    <t>"šachty</t>
  </si>
  <si>
    <t>0,1*1,5*1,5*2</t>
  </si>
  <si>
    <t>24</t>
  </si>
  <si>
    <t>1196242262</t>
  </si>
  <si>
    <t>25</t>
  </si>
  <si>
    <t>564971315</t>
  </si>
  <si>
    <t>Podklad z betonového recyklátu tl 250 mm</t>
  </si>
  <si>
    <t>452066228</t>
  </si>
  <si>
    <t>komunikace</t>
  </si>
  <si>
    <t>26</t>
  </si>
  <si>
    <t>451599977</t>
  </si>
  <si>
    <t>Příplatek ZKD 10 mm tl nad 100 mm u podkladu nebo lože pod dlažbu z betonového recyklátu</t>
  </si>
  <si>
    <t>-68045878</t>
  </si>
  <si>
    <t>100*5</t>
  </si>
  <si>
    <t>27</t>
  </si>
  <si>
    <t>pc01</t>
  </si>
  <si>
    <t>Oprava výústního objektu - pata, zához, betonáž</t>
  </si>
  <si>
    <t>kus</t>
  </si>
  <si>
    <t>-217351362</t>
  </si>
  <si>
    <t>"výústní objekt</t>
  </si>
  <si>
    <t>28</t>
  </si>
  <si>
    <t>998223011</t>
  </si>
  <si>
    <t>Přesun hmot pro pozemní komunikace s krytem dlážděným</t>
  </si>
  <si>
    <t>-991177382</t>
  </si>
  <si>
    <t>29</t>
  </si>
  <si>
    <t>871440410</t>
  </si>
  <si>
    <t>Montáž kanalizačního potrubí korugovaného SN 10 z polypropylenu DN 600</t>
  </si>
  <si>
    <t>-109357430</t>
  </si>
  <si>
    <t>30</t>
  </si>
  <si>
    <t>286148090</t>
  </si>
  <si>
    <t>trubka kanalizační SN10 X-STREAM PP potrubí DN 600/6m</t>
  </si>
  <si>
    <t>205087861</t>
  </si>
  <si>
    <t>31</t>
  </si>
  <si>
    <t>891319111</t>
  </si>
  <si>
    <t>Montáž navrtávacích pasů na potrubí z jakýchkoli trub DN 150</t>
  </si>
  <si>
    <t>-1370433880</t>
  </si>
  <si>
    <t>32</t>
  </si>
  <si>
    <t>891359111</t>
  </si>
  <si>
    <t>Montáž navrtávacích pasů na potrubí z jakýchkoli trub DN 200</t>
  </si>
  <si>
    <t>1005739409</t>
  </si>
  <si>
    <t>33</t>
  </si>
  <si>
    <t>891369111</t>
  </si>
  <si>
    <t>Montáž navrtávacích pasů na potrubí z jakýchkoli trub DN 250</t>
  </si>
  <si>
    <t>572115122</t>
  </si>
  <si>
    <t>34</t>
  </si>
  <si>
    <t>877425221</t>
  </si>
  <si>
    <t>Montáž tvarovek z tvrdého PVC-systém KG nebo z polypropylenu-systém KG 2000 dvouosé DN 500</t>
  </si>
  <si>
    <t>-1345210467</t>
  </si>
  <si>
    <t>35</t>
  </si>
  <si>
    <t>286174110</t>
  </si>
  <si>
    <t>odbočka sedlová PRAGMA+ID 10, DN 600/150</t>
  </si>
  <si>
    <t>-1324119179</t>
  </si>
  <si>
    <t>36</t>
  </si>
  <si>
    <t>286174120</t>
  </si>
  <si>
    <t>odbočka sedlová PRAGMA+ID 10, DN 600/200</t>
  </si>
  <si>
    <t>-18000513</t>
  </si>
  <si>
    <t>37</t>
  </si>
  <si>
    <t>286174121</t>
  </si>
  <si>
    <t>odbočka sedlová PRAGMA+ID 10, DN 600/250</t>
  </si>
  <si>
    <t>-2046415653</t>
  </si>
  <si>
    <t>38</t>
  </si>
  <si>
    <t>998276101</t>
  </si>
  <si>
    <t>Přesun hmot pro trubní vedení z trub z plastických hmot otevřený výkop</t>
  </si>
  <si>
    <t>-2016521381</t>
  </si>
  <si>
    <t>39</t>
  </si>
  <si>
    <t>894412411</t>
  </si>
  <si>
    <t>Osazení železobetonových dílců pro šachty skruží přechodových</t>
  </si>
  <si>
    <t>-452158641</t>
  </si>
  <si>
    <t>40</t>
  </si>
  <si>
    <t>592243150</t>
  </si>
  <si>
    <t>deska betonová zákrytová TZK-Q.1 100-63/17 100/62,5 x 16,5 cm</t>
  </si>
  <si>
    <t>-1898353745</t>
  </si>
  <si>
    <t>41</t>
  </si>
  <si>
    <t>592243120</t>
  </si>
  <si>
    <t>konus šachetní betonový TBR-Q.1 100-63/58/12 KPS 100x62,5x58 cm</t>
  </si>
  <si>
    <t>-2099710894</t>
  </si>
  <si>
    <t>42</t>
  </si>
  <si>
    <t>592243250</t>
  </si>
  <si>
    <t>prstenec šachetní betonový vyrovnávací TBW-Q.1 63/12 62,5 x 12 x 12 cm</t>
  </si>
  <si>
    <t>1398258006</t>
  </si>
  <si>
    <t>43</t>
  </si>
  <si>
    <t>592243210</t>
  </si>
  <si>
    <t>prstenec šachetní betonový vyrovnávací TBW-Q.1 63/8 62,5 x 12 x 6 cm</t>
  </si>
  <si>
    <t>-1783791384</t>
  </si>
  <si>
    <t>44</t>
  </si>
  <si>
    <t>894411311</t>
  </si>
  <si>
    <t>Osazení železobetonových dílců pro šachty skruží rovných</t>
  </si>
  <si>
    <t>-473238144</t>
  </si>
  <si>
    <t>45</t>
  </si>
  <si>
    <t>592243000</t>
  </si>
  <si>
    <t>skruž betonová šachetní TBS-Q.1 100/25 D100x25x9 cm</t>
  </si>
  <si>
    <t>2055012665</t>
  </si>
  <si>
    <t>46</t>
  </si>
  <si>
    <t>894414111</t>
  </si>
  <si>
    <t>Osazení železobetonových dílců pro šachty skruží základových</t>
  </si>
  <si>
    <t>1417889244</t>
  </si>
  <si>
    <t>47</t>
  </si>
  <si>
    <t>592243370</t>
  </si>
  <si>
    <t>dno betonové šachty kanalizační přímé TBZ-Q.1 100/60 V max. 40 100/60x40 cm</t>
  </si>
  <si>
    <t>-37801396</t>
  </si>
  <si>
    <t>48</t>
  </si>
  <si>
    <t>592243480</t>
  </si>
  <si>
    <t>těsnění elastomerové pro spojení šachetních dílů EMT DN 1000</t>
  </si>
  <si>
    <t>-1142877790</t>
  </si>
  <si>
    <t>49</t>
  </si>
  <si>
    <t>899104111</t>
  </si>
  <si>
    <t>Osazení poklopů litinových nebo ocelových včetně rámů hmotnosti nad 150 kg</t>
  </si>
  <si>
    <t>1920782015</t>
  </si>
  <si>
    <t>50</t>
  </si>
  <si>
    <t>592246610</t>
  </si>
  <si>
    <t>poklop šachtový D1 /betonová výplň+ litina/ D 400 - BEGU, s odvětráním</t>
  </si>
  <si>
    <t>1085558437</t>
  </si>
  <si>
    <t>51</t>
  </si>
  <si>
    <t>35931023</t>
  </si>
  <si>
    <t>Výplň stok - zafoukání popílkocementem</t>
  </si>
  <si>
    <t>1871539766</t>
  </si>
  <si>
    <t>vypln. stávaj. potrubí</t>
  </si>
  <si>
    <t>52</t>
  </si>
  <si>
    <t>998274101</t>
  </si>
  <si>
    <t>Přesun hmot pro trubní vedení z trub betonových otevřený výkop</t>
  </si>
  <si>
    <t>2034487682</t>
  </si>
  <si>
    <t>53</t>
  </si>
  <si>
    <t>892441111</t>
  </si>
  <si>
    <t>Tlaková zkouška vodou potrubí DN 600</t>
  </si>
  <si>
    <t>600774751</t>
  </si>
  <si>
    <t>54</t>
  </si>
  <si>
    <t>113107162</t>
  </si>
  <si>
    <t>Odstranění podkladu pl přes 50 do 200 m2 z kameniva drceného tl 200 mm</t>
  </si>
  <si>
    <t>-1924782143</t>
  </si>
  <si>
    <t>55</t>
  </si>
  <si>
    <t>113107181</t>
  </si>
  <si>
    <t>Odstranění podkladu pl přes 50 do 200 m2 živičných tl 50 mm</t>
  </si>
  <si>
    <t>1940979052</t>
  </si>
  <si>
    <t>56</t>
  </si>
  <si>
    <t>358315114</t>
  </si>
  <si>
    <t>Bourání stoky kompletní nebo otvorů z prostého betonu plochy do 4 m2</t>
  </si>
  <si>
    <t>-1013802700</t>
  </si>
  <si>
    <t>57</t>
  </si>
  <si>
    <t>997221551</t>
  </si>
  <si>
    <t>Vodorovná doprava suti ze sypkých materiálů do 1 km</t>
  </si>
  <si>
    <t>1871489556</t>
  </si>
  <si>
    <t>58</t>
  </si>
  <si>
    <t>PC</t>
  </si>
  <si>
    <t>SOUBOR</t>
  </si>
  <si>
    <t>-321768403</t>
  </si>
  <si>
    <t>59</t>
  </si>
  <si>
    <t>PC.1</t>
  </si>
  <si>
    <t>Vytýčení inženýrských sítí</t>
  </si>
  <si>
    <t>1794315136</t>
  </si>
  <si>
    <t>60</t>
  </si>
  <si>
    <t>PC.2</t>
  </si>
  <si>
    <t>Geodetické vytyčení stavby</t>
  </si>
  <si>
    <t>545138498</t>
  </si>
  <si>
    <t>61</t>
  </si>
  <si>
    <t>PC.3</t>
  </si>
  <si>
    <t>PD skutečného provedení</t>
  </si>
  <si>
    <t>-436392921</t>
  </si>
  <si>
    <t>62</t>
  </si>
  <si>
    <t>PC.4</t>
  </si>
  <si>
    <t>Dopravní značení</t>
  </si>
  <si>
    <t>-310581467</t>
  </si>
  <si>
    <t>63</t>
  </si>
  <si>
    <t>PC 5</t>
  </si>
  <si>
    <t>Statická zatěžovací zkouška pláně</t>
  </si>
  <si>
    <t>sOUBOR</t>
  </si>
  <si>
    <t>259393063</t>
  </si>
  <si>
    <t>64</t>
  </si>
  <si>
    <t>PC.6</t>
  </si>
  <si>
    <t>Zaměření skutečného provedení stavby</t>
  </si>
  <si>
    <t>-1618472788</t>
  </si>
  <si>
    <t>65</t>
  </si>
  <si>
    <t>PC.7</t>
  </si>
  <si>
    <t>Kamerová zkouška potrubí</t>
  </si>
  <si>
    <t>-2043266226</t>
  </si>
  <si>
    <t>70</t>
  </si>
  <si>
    <t>VP - Vícepráce</t>
  </si>
  <si>
    <t>PN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</si>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</sst>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9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1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1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166" fontId="27" fillId="0" borderId="17" xfId="0" applyNumberFormat="1" applyFont="1" applyBorder="1" applyAlignment="1" applyProtection="1">
      <alignment vertical="center"/>
    </xf>
    <xf numFmtId="4" fontId="27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1" fillId="4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4" fontId="21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1" fillId="4" borderId="14" xfId="0" applyNumberFormat="1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4" fontId="21" fillId="0" borderId="15" xfId="0" applyNumberFormat="1" applyFont="1" applyBorder="1" applyAlignment="1" applyProtection="1">
      <alignment vertical="center"/>
    </xf>
    <xf numFmtId="164" fontId="21" fillId="4" borderId="16" xfId="0" applyNumberFormat="1" applyFont="1" applyFill="1" applyBorder="1" applyAlignment="1" applyProtection="1">
      <alignment horizontal="center" vertical="center"/>
      <protection locked="0"/>
    </xf>
    <xf numFmtId="0" fontId="21" fillId="4" borderId="17" xfId="0" applyFont="1" applyFill="1" applyBorder="1" applyAlignment="1" applyProtection="1">
      <alignment horizontal="center" vertical="center"/>
      <protection locked="0"/>
    </xf>
    <xf numFmtId="4" fontId="21" fillId="0" borderId="18" xfId="0" applyNumberFormat="1" applyFont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1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</xf>
    <xf numFmtId="49" fontId="35" fillId="0" borderId="25" xfId="0" applyNumberFormat="1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167" fontId="35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0" fillId="0" borderId="0" xfId="0"/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0" xfId="0" applyNumberFormat="1" applyFont="1" applyBorder="1" applyAlignment="1" applyProtection="1">
      <alignment vertical="center"/>
    </xf>
    <xf numFmtId="4" fontId="19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4" fontId="24" fillId="0" borderId="0" xfId="0" applyNumberFormat="1" applyFont="1" applyBorder="1" applyAlignment="1" applyProtection="1">
      <alignment horizontal="right" vertical="center"/>
    </xf>
    <xf numFmtId="4" fontId="24" fillId="0" borderId="0" xfId="0" applyNumberFormat="1" applyFont="1" applyBorder="1" applyAlignment="1" applyProtection="1">
      <alignment vertical="center"/>
    </xf>
    <xf numFmtId="4" fontId="24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4" fontId="19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29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30" fillId="6" borderId="23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33" fillId="0" borderId="12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35" fillId="0" borderId="25" xfId="0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vertical="center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vertical="center"/>
      <protection locked="0"/>
    </xf>
    <xf numFmtId="4" fontId="24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4" fontId="5" fillId="0" borderId="17" xfId="0" applyNumberFormat="1" applyFont="1" applyBorder="1" applyAlignment="1" applyProtection="1"/>
    <xf numFmtId="4" fontId="5" fillId="0" borderId="17" xfId="0" applyNumberFormat="1" applyFont="1" applyBorder="1" applyAlignment="1" applyProtection="1">
      <alignment vertical="center"/>
    </xf>
    <xf numFmtId="0" fontId="37" fillId="0" borderId="0" xfId="1" applyFont="1" applyAlignment="1" applyProtection="1">
      <alignment horizontal="center" vertical="center"/>
    </xf>
    <xf numFmtId="0" fontId="40" fillId="2" borderId="0" xfId="1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39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horizontal="left" vertical="center"/>
    </xf>
    <xf numFmtId="0" fontId="40" fillId="2" borderId="0" xfId="1" applyFont="1" applyFill="1" applyAlignment="1" applyProtection="1">
      <alignment horizontal="center" vertical="center"/>
    </xf>
    <xf numFmtId="0" fontId="0" fillId="2" borderId="0" xfId="0" applyFill="1" applyProtection="1"/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D939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848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D9391.tmp" descr="C:\KROSplusData\System\Temp\radD9391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C8482.tmp" descr="C:\KROSplusData\System\Temp\radC8482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292" t="s">
        <v>0</v>
      </c>
      <c r="B1" s="293"/>
      <c r="C1" s="293"/>
      <c r="D1" s="294" t="s">
        <v>1</v>
      </c>
      <c r="E1" s="293"/>
      <c r="F1" s="293"/>
      <c r="G1" s="293"/>
      <c r="H1" s="293"/>
      <c r="I1" s="293"/>
      <c r="J1" s="293"/>
      <c r="K1" s="291" t="s">
        <v>425</v>
      </c>
      <c r="L1" s="291"/>
      <c r="M1" s="291"/>
      <c r="N1" s="291"/>
      <c r="O1" s="291"/>
      <c r="P1" s="291"/>
      <c r="Q1" s="291"/>
      <c r="R1" s="291"/>
      <c r="S1" s="291"/>
      <c r="T1" s="293"/>
      <c r="U1" s="293"/>
      <c r="V1" s="293"/>
      <c r="W1" s="291" t="s">
        <v>426</v>
      </c>
      <c r="X1" s="291"/>
      <c r="Y1" s="291"/>
      <c r="Z1" s="291"/>
      <c r="AA1" s="291"/>
      <c r="AB1" s="291"/>
      <c r="AC1" s="291"/>
      <c r="AD1" s="291"/>
      <c r="AE1" s="291"/>
      <c r="AF1" s="291"/>
      <c r="AG1" s="293"/>
      <c r="AH1" s="293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3" t="s">
        <v>2</v>
      </c>
      <c r="BB1" s="13" t="s">
        <v>3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5" t="s">
        <v>4</v>
      </c>
      <c r="BU1" s="15" t="s">
        <v>4</v>
      </c>
    </row>
    <row r="2" spans="1:73" ht="36.950000000000003" customHeight="1">
      <c r="C2" s="199" t="s">
        <v>5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R2" s="242" t="s">
        <v>6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6" t="s">
        <v>7</v>
      </c>
      <c r="BT2" s="16" t="s">
        <v>8</v>
      </c>
    </row>
    <row r="3" spans="1:73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9"/>
      <c r="BS3" s="16" t="s">
        <v>7</v>
      </c>
      <c r="BT3" s="16" t="s">
        <v>9</v>
      </c>
    </row>
    <row r="4" spans="1:73" ht="36.950000000000003" customHeight="1">
      <c r="B4" s="20"/>
      <c r="C4" s="201" t="s">
        <v>10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2"/>
      <c r="AS4" s="23" t="s">
        <v>11</v>
      </c>
      <c r="BE4" s="24" t="s">
        <v>12</v>
      </c>
      <c r="BS4" s="16" t="s">
        <v>13</v>
      </c>
    </row>
    <row r="5" spans="1:73" ht="14.45" customHeight="1">
      <c r="B5" s="20"/>
      <c r="C5" s="21"/>
      <c r="D5" s="25" t="s">
        <v>14</v>
      </c>
      <c r="E5" s="21"/>
      <c r="F5" s="21"/>
      <c r="G5" s="21"/>
      <c r="H5" s="21"/>
      <c r="I5" s="21"/>
      <c r="J5" s="21"/>
      <c r="K5" s="206" t="s">
        <v>15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1"/>
      <c r="AQ5" s="22"/>
      <c r="BE5" s="203" t="s">
        <v>16</v>
      </c>
      <c r="BS5" s="16" t="s">
        <v>7</v>
      </c>
    </row>
    <row r="6" spans="1:73" ht="36.950000000000003" customHeight="1">
      <c r="B6" s="20"/>
      <c r="C6" s="21"/>
      <c r="D6" s="27" t="s">
        <v>17</v>
      </c>
      <c r="E6" s="21"/>
      <c r="F6" s="21"/>
      <c r="G6" s="21"/>
      <c r="H6" s="21"/>
      <c r="I6" s="21"/>
      <c r="J6" s="21"/>
      <c r="K6" s="207" t="s">
        <v>18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1"/>
      <c r="AQ6" s="22"/>
      <c r="BE6" s="200"/>
      <c r="BS6" s="16" t="s">
        <v>19</v>
      </c>
    </row>
    <row r="7" spans="1:73" ht="14.45" customHeight="1">
      <c r="B7" s="20"/>
      <c r="C7" s="21"/>
      <c r="D7" s="28" t="s">
        <v>20</v>
      </c>
      <c r="E7" s="21"/>
      <c r="F7" s="21"/>
      <c r="G7" s="21"/>
      <c r="H7" s="21"/>
      <c r="I7" s="21"/>
      <c r="J7" s="21"/>
      <c r="K7" s="26" t="s">
        <v>21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22</v>
      </c>
      <c r="AL7" s="21"/>
      <c r="AM7" s="21"/>
      <c r="AN7" s="26" t="s">
        <v>21</v>
      </c>
      <c r="AO7" s="21"/>
      <c r="AP7" s="21"/>
      <c r="AQ7" s="22"/>
      <c r="BE7" s="200"/>
      <c r="BS7" s="16" t="s">
        <v>23</v>
      </c>
    </row>
    <row r="8" spans="1:73" ht="14.45" customHeight="1">
      <c r="B8" s="20"/>
      <c r="C8" s="21"/>
      <c r="D8" s="28" t="s">
        <v>24</v>
      </c>
      <c r="E8" s="21"/>
      <c r="F8" s="21"/>
      <c r="G8" s="21"/>
      <c r="H8" s="21"/>
      <c r="I8" s="21"/>
      <c r="J8" s="21"/>
      <c r="K8" s="26" t="s">
        <v>25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26</v>
      </c>
      <c r="AL8" s="21"/>
      <c r="AM8" s="21"/>
      <c r="AN8" s="29" t="s">
        <v>27</v>
      </c>
      <c r="AO8" s="21"/>
      <c r="AP8" s="21"/>
      <c r="AQ8" s="22"/>
      <c r="BE8" s="200"/>
      <c r="BS8" s="16" t="s">
        <v>28</v>
      </c>
    </row>
    <row r="9" spans="1:73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2"/>
      <c r="BE9" s="200"/>
      <c r="BS9" s="16" t="s">
        <v>29</v>
      </c>
    </row>
    <row r="10" spans="1:73" ht="14.45" customHeight="1">
      <c r="B10" s="20"/>
      <c r="C10" s="21"/>
      <c r="D10" s="28" t="s">
        <v>30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31</v>
      </c>
      <c r="AL10" s="21"/>
      <c r="AM10" s="21"/>
      <c r="AN10" s="26" t="s">
        <v>21</v>
      </c>
      <c r="AO10" s="21"/>
      <c r="AP10" s="21"/>
      <c r="AQ10" s="22"/>
      <c r="BE10" s="200"/>
      <c r="BS10" s="16" t="s">
        <v>19</v>
      </c>
    </row>
    <row r="11" spans="1:73" ht="18.399999999999999" customHeight="1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32</v>
      </c>
      <c r="AL11" s="21"/>
      <c r="AM11" s="21"/>
      <c r="AN11" s="26" t="s">
        <v>21</v>
      </c>
      <c r="AO11" s="21"/>
      <c r="AP11" s="21"/>
      <c r="AQ11" s="22"/>
      <c r="BE11" s="200"/>
      <c r="BS11" s="16" t="s">
        <v>19</v>
      </c>
    </row>
    <row r="12" spans="1:73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BE12" s="200"/>
      <c r="BS12" s="16" t="s">
        <v>19</v>
      </c>
    </row>
    <row r="13" spans="1:73" ht="14.45" customHeight="1">
      <c r="B13" s="20"/>
      <c r="C13" s="21"/>
      <c r="D13" s="28" t="s">
        <v>33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31</v>
      </c>
      <c r="AL13" s="21"/>
      <c r="AM13" s="21"/>
      <c r="AN13" s="30" t="s">
        <v>34</v>
      </c>
      <c r="AO13" s="21"/>
      <c r="AP13" s="21"/>
      <c r="AQ13" s="22"/>
      <c r="BE13" s="200"/>
      <c r="BS13" s="16" t="s">
        <v>19</v>
      </c>
    </row>
    <row r="14" spans="1:73">
      <c r="B14" s="20"/>
      <c r="C14" s="21"/>
      <c r="D14" s="21"/>
      <c r="E14" s="208" t="s">
        <v>34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8" t="s">
        <v>32</v>
      </c>
      <c r="AL14" s="21"/>
      <c r="AM14" s="21"/>
      <c r="AN14" s="30" t="s">
        <v>34</v>
      </c>
      <c r="AO14" s="21"/>
      <c r="AP14" s="21"/>
      <c r="AQ14" s="22"/>
      <c r="BE14" s="200"/>
      <c r="BS14" s="16" t="s">
        <v>19</v>
      </c>
    </row>
    <row r="15" spans="1:73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2"/>
      <c r="BE15" s="200"/>
      <c r="BS15" s="16" t="s">
        <v>4</v>
      </c>
    </row>
    <row r="16" spans="1:73" ht="14.45" customHeight="1">
      <c r="B16" s="20"/>
      <c r="C16" s="21"/>
      <c r="D16" s="28" t="s">
        <v>35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31</v>
      </c>
      <c r="AL16" s="21"/>
      <c r="AM16" s="21"/>
      <c r="AN16" s="26" t="s">
        <v>21</v>
      </c>
      <c r="AO16" s="21"/>
      <c r="AP16" s="21"/>
      <c r="AQ16" s="22"/>
      <c r="BE16" s="200"/>
      <c r="BS16" s="16" t="s">
        <v>4</v>
      </c>
    </row>
    <row r="17" spans="2:71" ht="18.399999999999999" customHeight="1">
      <c r="B17" s="20"/>
      <c r="C17" s="21"/>
      <c r="D17" s="21"/>
      <c r="E17" s="26" t="s">
        <v>25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32</v>
      </c>
      <c r="AL17" s="21"/>
      <c r="AM17" s="21"/>
      <c r="AN17" s="26" t="s">
        <v>21</v>
      </c>
      <c r="AO17" s="21"/>
      <c r="AP17" s="21"/>
      <c r="AQ17" s="22"/>
      <c r="BE17" s="200"/>
      <c r="BS17" s="16" t="s">
        <v>36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2"/>
      <c r="BE18" s="200"/>
      <c r="BS18" s="16" t="s">
        <v>7</v>
      </c>
    </row>
    <row r="19" spans="2:71" ht="14.45" customHeight="1">
      <c r="B19" s="20"/>
      <c r="C19" s="21"/>
      <c r="D19" s="28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31</v>
      </c>
      <c r="AL19" s="21"/>
      <c r="AM19" s="21"/>
      <c r="AN19" s="26" t="s">
        <v>21</v>
      </c>
      <c r="AO19" s="21"/>
      <c r="AP19" s="21"/>
      <c r="AQ19" s="22"/>
      <c r="BE19" s="200"/>
      <c r="BS19" s="16" t="s">
        <v>7</v>
      </c>
    </row>
    <row r="20" spans="2:71" ht="18.399999999999999" customHeight="1">
      <c r="B20" s="20"/>
      <c r="C20" s="21"/>
      <c r="D20" s="21"/>
      <c r="E20" s="26" t="s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32</v>
      </c>
      <c r="AL20" s="21"/>
      <c r="AM20" s="21"/>
      <c r="AN20" s="26" t="s">
        <v>21</v>
      </c>
      <c r="AO20" s="21"/>
      <c r="AP20" s="21"/>
      <c r="AQ20" s="22"/>
      <c r="BE20" s="200"/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2"/>
      <c r="BE21" s="200"/>
    </row>
    <row r="22" spans="2:71">
      <c r="B22" s="20"/>
      <c r="C22" s="21"/>
      <c r="D22" s="28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2"/>
      <c r="BE22" s="200"/>
    </row>
    <row r="23" spans="2:71" ht="22.5" customHeight="1">
      <c r="B23" s="20"/>
      <c r="C23" s="21"/>
      <c r="D23" s="21"/>
      <c r="E23" s="209" t="s">
        <v>21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1"/>
      <c r="AP23" s="21"/>
      <c r="AQ23" s="22"/>
      <c r="BE23" s="200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2"/>
      <c r="BE24" s="200"/>
    </row>
    <row r="25" spans="2:71" ht="6.95" customHeight="1">
      <c r="B25" s="20"/>
      <c r="C25" s="2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1"/>
      <c r="AQ25" s="22"/>
      <c r="BE25" s="200"/>
    </row>
    <row r="26" spans="2:71" ht="14.45" customHeight="1">
      <c r="B26" s="20"/>
      <c r="C26" s="21"/>
      <c r="D26" s="32" t="s">
        <v>39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0">
        <f>ROUND(AG87,2)</f>
        <v>0</v>
      </c>
      <c r="AL26" s="202"/>
      <c r="AM26" s="202"/>
      <c r="AN26" s="202"/>
      <c r="AO26" s="202"/>
      <c r="AP26" s="21"/>
      <c r="AQ26" s="22"/>
      <c r="BE26" s="200"/>
    </row>
    <row r="27" spans="2:71" ht="14.45" customHeight="1">
      <c r="B27" s="20"/>
      <c r="C27" s="21"/>
      <c r="D27" s="32" t="s">
        <v>40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0">
        <f>ROUND(AG90,2)</f>
        <v>0</v>
      </c>
      <c r="AL27" s="202"/>
      <c r="AM27" s="202"/>
      <c r="AN27" s="202"/>
      <c r="AO27" s="202"/>
      <c r="AP27" s="21"/>
      <c r="AQ27" s="22"/>
      <c r="BE27" s="200"/>
    </row>
    <row r="28" spans="2:71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BE28" s="204"/>
    </row>
    <row r="29" spans="2:71" s="1" customFormat="1" ht="25.9" customHeight="1">
      <c r="B29" s="33"/>
      <c r="C29" s="34"/>
      <c r="D29" s="36" t="s">
        <v>41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11">
        <f>ROUND(AK26+AK27,2)</f>
        <v>0</v>
      </c>
      <c r="AL29" s="212"/>
      <c r="AM29" s="212"/>
      <c r="AN29" s="212"/>
      <c r="AO29" s="212"/>
      <c r="AP29" s="34"/>
      <c r="AQ29" s="35"/>
      <c r="BE29" s="204"/>
    </row>
    <row r="30" spans="2:71" s="1" customFormat="1" ht="6.95" customHeight="1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BE30" s="204"/>
    </row>
    <row r="31" spans="2:71" s="2" customFormat="1" ht="14.45" customHeight="1">
      <c r="B31" s="38"/>
      <c r="C31" s="39"/>
      <c r="D31" s="40" t="s">
        <v>42</v>
      </c>
      <c r="E31" s="39"/>
      <c r="F31" s="40" t="s">
        <v>43</v>
      </c>
      <c r="G31" s="39"/>
      <c r="H31" s="39"/>
      <c r="I31" s="39"/>
      <c r="J31" s="39"/>
      <c r="K31" s="39"/>
      <c r="L31" s="213">
        <v>0.21</v>
      </c>
      <c r="M31" s="214"/>
      <c r="N31" s="214"/>
      <c r="O31" s="214"/>
      <c r="P31" s="39"/>
      <c r="Q31" s="39"/>
      <c r="R31" s="39"/>
      <c r="S31" s="39"/>
      <c r="T31" s="42" t="s">
        <v>44</v>
      </c>
      <c r="U31" s="39"/>
      <c r="V31" s="39"/>
      <c r="W31" s="215">
        <f>ROUND(AZ87+SUM(CD91:CD95),2)</f>
        <v>0</v>
      </c>
      <c r="X31" s="214"/>
      <c r="Y31" s="214"/>
      <c r="Z31" s="214"/>
      <c r="AA31" s="214"/>
      <c r="AB31" s="214"/>
      <c r="AC31" s="214"/>
      <c r="AD31" s="214"/>
      <c r="AE31" s="214"/>
      <c r="AF31" s="39"/>
      <c r="AG31" s="39"/>
      <c r="AH31" s="39"/>
      <c r="AI31" s="39"/>
      <c r="AJ31" s="39"/>
      <c r="AK31" s="215">
        <f>ROUND(AV87+SUM(BY91:BY95),2)</f>
        <v>0</v>
      </c>
      <c r="AL31" s="214"/>
      <c r="AM31" s="214"/>
      <c r="AN31" s="214"/>
      <c r="AO31" s="214"/>
      <c r="AP31" s="39"/>
      <c r="AQ31" s="43"/>
      <c r="BE31" s="205"/>
    </row>
    <row r="32" spans="2:71" s="2" customFormat="1" ht="14.45" customHeight="1">
      <c r="B32" s="38"/>
      <c r="C32" s="39"/>
      <c r="D32" s="39"/>
      <c r="E32" s="39"/>
      <c r="F32" s="40" t="s">
        <v>45</v>
      </c>
      <c r="G32" s="39"/>
      <c r="H32" s="39"/>
      <c r="I32" s="39"/>
      <c r="J32" s="39"/>
      <c r="K32" s="39"/>
      <c r="L32" s="213">
        <v>0.15</v>
      </c>
      <c r="M32" s="214"/>
      <c r="N32" s="214"/>
      <c r="O32" s="214"/>
      <c r="P32" s="39"/>
      <c r="Q32" s="39"/>
      <c r="R32" s="39"/>
      <c r="S32" s="39"/>
      <c r="T32" s="42" t="s">
        <v>44</v>
      </c>
      <c r="U32" s="39"/>
      <c r="V32" s="39"/>
      <c r="W32" s="215">
        <f>ROUND(BA87+SUM(CE91:CE95),2)</f>
        <v>0</v>
      </c>
      <c r="X32" s="214"/>
      <c r="Y32" s="214"/>
      <c r="Z32" s="214"/>
      <c r="AA32" s="214"/>
      <c r="AB32" s="214"/>
      <c r="AC32" s="214"/>
      <c r="AD32" s="214"/>
      <c r="AE32" s="214"/>
      <c r="AF32" s="39"/>
      <c r="AG32" s="39"/>
      <c r="AH32" s="39"/>
      <c r="AI32" s="39"/>
      <c r="AJ32" s="39"/>
      <c r="AK32" s="215">
        <f>ROUND(AW87+SUM(BZ91:BZ95),2)</f>
        <v>0</v>
      </c>
      <c r="AL32" s="214"/>
      <c r="AM32" s="214"/>
      <c r="AN32" s="214"/>
      <c r="AO32" s="214"/>
      <c r="AP32" s="39"/>
      <c r="AQ32" s="43"/>
      <c r="BE32" s="205"/>
    </row>
    <row r="33" spans="2:57" s="2" customFormat="1" ht="14.45" hidden="1" customHeight="1">
      <c r="B33" s="38"/>
      <c r="C33" s="39"/>
      <c r="D33" s="39"/>
      <c r="E33" s="39"/>
      <c r="F33" s="40" t="s">
        <v>46</v>
      </c>
      <c r="G33" s="39"/>
      <c r="H33" s="39"/>
      <c r="I33" s="39"/>
      <c r="J33" s="39"/>
      <c r="K33" s="39"/>
      <c r="L33" s="213">
        <v>0.21</v>
      </c>
      <c r="M33" s="214"/>
      <c r="N33" s="214"/>
      <c r="O33" s="214"/>
      <c r="P33" s="39"/>
      <c r="Q33" s="39"/>
      <c r="R33" s="39"/>
      <c r="S33" s="39"/>
      <c r="T33" s="42" t="s">
        <v>44</v>
      </c>
      <c r="U33" s="39"/>
      <c r="V33" s="39"/>
      <c r="W33" s="215">
        <f>ROUND(BB87+SUM(CF91:CF95),2)</f>
        <v>0</v>
      </c>
      <c r="X33" s="214"/>
      <c r="Y33" s="214"/>
      <c r="Z33" s="214"/>
      <c r="AA33" s="214"/>
      <c r="AB33" s="214"/>
      <c r="AC33" s="214"/>
      <c r="AD33" s="214"/>
      <c r="AE33" s="214"/>
      <c r="AF33" s="39"/>
      <c r="AG33" s="39"/>
      <c r="AH33" s="39"/>
      <c r="AI33" s="39"/>
      <c r="AJ33" s="39"/>
      <c r="AK33" s="215">
        <v>0</v>
      </c>
      <c r="AL33" s="214"/>
      <c r="AM33" s="214"/>
      <c r="AN33" s="214"/>
      <c r="AO33" s="214"/>
      <c r="AP33" s="39"/>
      <c r="AQ33" s="43"/>
      <c r="BE33" s="205"/>
    </row>
    <row r="34" spans="2:57" s="2" customFormat="1" ht="14.45" hidden="1" customHeight="1">
      <c r="B34" s="38"/>
      <c r="C34" s="39"/>
      <c r="D34" s="39"/>
      <c r="E34" s="39"/>
      <c r="F34" s="40" t="s">
        <v>47</v>
      </c>
      <c r="G34" s="39"/>
      <c r="H34" s="39"/>
      <c r="I34" s="39"/>
      <c r="J34" s="39"/>
      <c r="K34" s="39"/>
      <c r="L34" s="213">
        <v>0.15</v>
      </c>
      <c r="M34" s="214"/>
      <c r="N34" s="214"/>
      <c r="O34" s="214"/>
      <c r="P34" s="39"/>
      <c r="Q34" s="39"/>
      <c r="R34" s="39"/>
      <c r="S34" s="39"/>
      <c r="T34" s="42" t="s">
        <v>44</v>
      </c>
      <c r="U34" s="39"/>
      <c r="V34" s="39"/>
      <c r="W34" s="215">
        <f>ROUND(BC87+SUM(CG91:CG95),2)</f>
        <v>0</v>
      </c>
      <c r="X34" s="214"/>
      <c r="Y34" s="214"/>
      <c r="Z34" s="214"/>
      <c r="AA34" s="214"/>
      <c r="AB34" s="214"/>
      <c r="AC34" s="214"/>
      <c r="AD34" s="214"/>
      <c r="AE34" s="214"/>
      <c r="AF34" s="39"/>
      <c r="AG34" s="39"/>
      <c r="AH34" s="39"/>
      <c r="AI34" s="39"/>
      <c r="AJ34" s="39"/>
      <c r="AK34" s="215">
        <v>0</v>
      </c>
      <c r="AL34" s="214"/>
      <c r="AM34" s="214"/>
      <c r="AN34" s="214"/>
      <c r="AO34" s="214"/>
      <c r="AP34" s="39"/>
      <c r="AQ34" s="43"/>
      <c r="BE34" s="205"/>
    </row>
    <row r="35" spans="2:57" s="2" customFormat="1" ht="14.45" hidden="1" customHeight="1">
      <c r="B35" s="38"/>
      <c r="C35" s="39"/>
      <c r="D35" s="39"/>
      <c r="E35" s="39"/>
      <c r="F35" s="40" t="s">
        <v>48</v>
      </c>
      <c r="G35" s="39"/>
      <c r="H35" s="39"/>
      <c r="I35" s="39"/>
      <c r="J35" s="39"/>
      <c r="K35" s="39"/>
      <c r="L35" s="213">
        <v>0</v>
      </c>
      <c r="M35" s="214"/>
      <c r="N35" s="214"/>
      <c r="O35" s="214"/>
      <c r="P35" s="39"/>
      <c r="Q35" s="39"/>
      <c r="R35" s="39"/>
      <c r="S35" s="39"/>
      <c r="T35" s="42" t="s">
        <v>44</v>
      </c>
      <c r="U35" s="39"/>
      <c r="V35" s="39"/>
      <c r="W35" s="215">
        <f>ROUND(BD87+SUM(CH91:CH95),2)</f>
        <v>0</v>
      </c>
      <c r="X35" s="214"/>
      <c r="Y35" s="214"/>
      <c r="Z35" s="214"/>
      <c r="AA35" s="214"/>
      <c r="AB35" s="214"/>
      <c r="AC35" s="214"/>
      <c r="AD35" s="214"/>
      <c r="AE35" s="214"/>
      <c r="AF35" s="39"/>
      <c r="AG35" s="39"/>
      <c r="AH35" s="39"/>
      <c r="AI35" s="39"/>
      <c r="AJ35" s="39"/>
      <c r="AK35" s="215">
        <v>0</v>
      </c>
      <c r="AL35" s="214"/>
      <c r="AM35" s="214"/>
      <c r="AN35" s="214"/>
      <c r="AO35" s="214"/>
      <c r="AP35" s="39"/>
      <c r="AQ35" s="43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57" s="1" customFormat="1" ht="25.9" customHeight="1">
      <c r="B37" s="33"/>
      <c r="C37" s="44"/>
      <c r="D37" s="45" t="s">
        <v>49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50</v>
      </c>
      <c r="U37" s="46"/>
      <c r="V37" s="46"/>
      <c r="W37" s="46"/>
      <c r="X37" s="216" t="s">
        <v>51</v>
      </c>
      <c r="Y37" s="217"/>
      <c r="Z37" s="217"/>
      <c r="AA37" s="217"/>
      <c r="AB37" s="217"/>
      <c r="AC37" s="46"/>
      <c r="AD37" s="46"/>
      <c r="AE37" s="46"/>
      <c r="AF37" s="46"/>
      <c r="AG37" s="46"/>
      <c r="AH37" s="46"/>
      <c r="AI37" s="46"/>
      <c r="AJ37" s="46"/>
      <c r="AK37" s="218">
        <f>SUM(AK29:AK35)</f>
        <v>0</v>
      </c>
      <c r="AL37" s="217"/>
      <c r="AM37" s="217"/>
      <c r="AN37" s="217"/>
      <c r="AO37" s="219"/>
      <c r="AP37" s="44"/>
      <c r="AQ37" s="35"/>
    </row>
    <row r="38" spans="2:57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57" ht="13.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2"/>
    </row>
    <row r="40" spans="2:57" ht="13.5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2"/>
    </row>
    <row r="41" spans="2:57" ht="13.5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2"/>
    </row>
    <row r="42" spans="2:57" ht="13.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2"/>
    </row>
    <row r="43" spans="2:57" ht="13.5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2"/>
    </row>
    <row r="44" spans="2:57" ht="13.5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2"/>
    </row>
    <row r="45" spans="2:57" ht="13.5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2"/>
    </row>
    <row r="46" spans="2:57" ht="13.5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2"/>
    </row>
    <row r="47" spans="2:57" ht="13.5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2"/>
    </row>
    <row r="48" spans="2:57" ht="13.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2"/>
    </row>
    <row r="49" spans="2:43" s="1" customFormat="1">
      <c r="B49" s="33"/>
      <c r="C49" s="34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53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 ht="13.5">
      <c r="B50" s="20"/>
      <c r="C50" s="21"/>
      <c r="D50" s="5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52"/>
      <c r="AA50" s="21"/>
      <c r="AB50" s="21"/>
      <c r="AC50" s="5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52"/>
      <c r="AP50" s="21"/>
      <c r="AQ50" s="22"/>
    </row>
    <row r="51" spans="2:43" ht="13.5">
      <c r="B51" s="20"/>
      <c r="C51" s="21"/>
      <c r="D51" s="5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52"/>
      <c r="AA51" s="21"/>
      <c r="AB51" s="21"/>
      <c r="AC51" s="5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52"/>
      <c r="AP51" s="21"/>
      <c r="AQ51" s="22"/>
    </row>
    <row r="52" spans="2:43" ht="13.5">
      <c r="B52" s="20"/>
      <c r="C52" s="21"/>
      <c r="D52" s="5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52"/>
      <c r="AA52" s="21"/>
      <c r="AB52" s="21"/>
      <c r="AC52" s="5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52"/>
      <c r="AP52" s="21"/>
      <c r="AQ52" s="22"/>
    </row>
    <row r="53" spans="2:43" ht="13.5">
      <c r="B53" s="20"/>
      <c r="C53" s="21"/>
      <c r="D53" s="5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52"/>
      <c r="AA53" s="21"/>
      <c r="AB53" s="21"/>
      <c r="AC53" s="5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52"/>
      <c r="AP53" s="21"/>
      <c r="AQ53" s="22"/>
    </row>
    <row r="54" spans="2:43" ht="13.5">
      <c r="B54" s="20"/>
      <c r="C54" s="21"/>
      <c r="D54" s="5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52"/>
      <c r="AA54" s="21"/>
      <c r="AB54" s="21"/>
      <c r="AC54" s="5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52"/>
      <c r="AP54" s="21"/>
      <c r="AQ54" s="22"/>
    </row>
    <row r="55" spans="2:43" ht="13.5">
      <c r="B55" s="20"/>
      <c r="C55" s="21"/>
      <c r="D55" s="5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52"/>
      <c r="AA55" s="21"/>
      <c r="AB55" s="21"/>
      <c r="AC55" s="5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52"/>
      <c r="AP55" s="21"/>
      <c r="AQ55" s="22"/>
    </row>
    <row r="56" spans="2:43" ht="13.5">
      <c r="B56" s="20"/>
      <c r="C56" s="21"/>
      <c r="D56" s="5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52"/>
      <c r="AA56" s="21"/>
      <c r="AB56" s="21"/>
      <c r="AC56" s="5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52"/>
      <c r="AP56" s="21"/>
      <c r="AQ56" s="22"/>
    </row>
    <row r="57" spans="2:43" ht="13.5">
      <c r="B57" s="20"/>
      <c r="C57" s="21"/>
      <c r="D57" s="5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52"/>
      <c r="AA57" s="21"/>
      <c r="AB57" s="21"/>
      <c r="AC57" s="5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52"/>
      <c r="AP57" s="21"/>
      <c r="AQ57" s="22"/>
    </row>
    <row r="58" spans="2:43" s="1" customFormat="1">
      <c r="B58" s="33"/>
      <c r="C58" s="34"/>
      <c r="D58" s="53" t="s">
        <v>54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55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54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55</v>
      </c>
      <c r="AN58" s="54"/>
      <c r="AO58" s="56"/>
      <c r="AP58" s="34"/>
      <c r="AQ58" s="35"/>
    </row>
    <row r="59" spans="2:43" ht="13.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2"/>
    </row>
    <row r="60" spans="2:43" s="1" customFormat="1">
      <c r="B60" s="33"/>
      <c r="C60" s="34"/>
      <c r="D60" s="48" t="s">
        <v>56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57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 ht="13.5">
      <c r="B61" s="20"/>
      <c r="C61" s="21"/>
      <c r="D61" s="5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52"/>
      <c r="AA61" s="21"/>
      <c r="AB61" s="21"/>
      <c r="AC61" s="5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52"/>
      <c r="AP61" s="21"/>
      <c r="AQ61" s="22"/>
    </row>
    <row r="62" spans="2:43" ht="13.5">
      <c r="B62" s="20"/>
      <c r="C62" s="21"/>
      <c r="D62" s="5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52"/>
      <c r="AA62" s="21"/>
      <c r="AB62" s="21"/>
      <c r="AC62" s="5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52"/>
      <c r="AP62" s="21"/>
      <c r="AQ62" s="22"/>
    </row>
    <row r="63" spans="2:43" ht="13.5">
      <c r="B63" s="20"/>
      <c r="C63" s="21"/>
      <c r="D63" s="5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52"/>
      <c r="AA63" s="21"/>
      <c r="AB63" s="21"/>
      <c r="AC63" s="5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52"/>
      <c r="AP63" s="21"/>
      <c r="AQ63" s="22"/>
    </row>
    <row r="64" spans="2:43" ht="13.5">
      <c r="B64" s="20"/>
      <c r="C64" s="21"/>
      <c r="D64" s="5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52"/>
      <c r="AA64" s="21"/>
      <c r="AB64" s="21"/>
      <c r="AC64" s="5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52"/>
      <c r="AP64" s="21"/>
      <c r="AQ64" s="22"/>
    </row>
    <row r="65" spans="2:43" ht="13.5">
      <c r="B65" s="20"/>
      <c r="C65" s="21"/>
      <c r="D65" s="5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52"/>
      <c r="AA65" s="21"/>
      <c r="AB65" s="21"/>
      <c r="AC65" s="5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52"/>
      <c r="AP65" s="21"/>
      <c r="AQ65" s="22"/>
    </row>
    <row r="66" spans="2:43" ht="13.5">
      <c r="B66" s="20"/>
      <c r="C66" s="21"/>
      <c r="D66" s="5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52"/>
      <c r="AA66" s="21"/>
      <c r="AB66" s="21"/>
      <c r="AC66" s="5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52"/>
      <c r="AP66" s="21"/>
      <c r="AQ66" s="22"/>
    </row>
    <row r="67" spans="2:43" ht="13.5">
      <c r="B67" s="20"/>
      <c r="C67" s="21"/>
      <c r="D67" s="5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52"/>
      <c r="AA67" s="21"/>
      <c r="AB67" s="21"/>
      <c r="AC67" s="5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52"/>
      <c r="AP67" s="21"/>
      <c r="AQ67" s="22"/>
    </row>
    <row r="68" spans="2:43" ht="13.5">
      <c r="B68" s="20"/>
      <c r="C68" s="21"/>
      <c r="D68" s="5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52"/>
      <c r="AA68" s="21"/>
      <c r="AB68" s="21"/>
      <c r="AC68" s="5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52"/>
      <c r="AP68" s="21"/>
      <c r="AQ68" s="22"/>
    </row>
    <row r="69" spans="2:43" s="1" customFormat="1">
      <c r="B69" s="33"/>
      <c r="C69" s="34"/>
      <c r="D69" s="53" t="s">
        <v>54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55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54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55</v>
      </c>
      <c r="AN69" s="54"/>
      <c r="AO69" s="56"/>
      <c r="AP69" s="34"/>
      <c r="AQ69" s="35"/>
    </row>
    <row r="70" spans="2:43" s="1" customFormat="1" ht="6.95" customHeight="1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6.9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6.950000000000003" customHeight="1">
      <c r="B76" s="33"/>
      <c r="C76" s="201" t="s">
        <v>58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35"/>
    </row>
    <row r="77" spans="2:43" s="3" customFormat="1" ht="14.45" customHeight="1">
      <c r="B77" s="63"/>
      <c r="C77" s="28" t="s">
        <v>14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1646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6.950000000000003" customHeight="1">
      <c r="B78" s="66"/>
      <c r="C78" s="67" t="s">
        <v>17</v>
      </c>
      <c r="D78" s="68"/>
      <c r="E78" s="68"/>
      <c r="F78" s="68"/>
      <c r="G78" s="68"/>
      <c r="H78" s="68"/>
      <c r="I78" s="68"/>
      <c r="J78" s="68"/>
      <c r="K78" s="68"/>
      <c r="L78" s="221" t="str">
        <f>K6</f>
        <v>Bělkovice- Lašťany - oprava dešťová kanalizace, stoka A - úsek před vyústěním</v>
      </c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68"/>
      <c r="AQ78" s="69"/>
    </row>
    <row r="79" spans="2:43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>
      <c r="B80" s="33"/>
      <c r="C80" s="28" t="s">
        <v>24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 xml:space="preserve"> 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8" t="s">
        <v>26</v>
      </c>
      <c r="AJ80" s="34"/>
      <c r="AK80" s="34"/>
      <c r="AL80" s="34"/>
      <c r="AM80" s="71" t="str">
        <f>IF(AN8= "","",AN8)</f>
        <v>19. 10. 2016</v>
      </c>
      <c r="AN80" s="34"/>
      <c r="AO80" s="34"/>
      <c r="AP80" s="34"/>
      <c r="AQ80" s="35"/>
    </row>
    <row r="81" spans="1:89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89" s="1" customFormat="1">
      <c r="B82" s="33"/>
      <c r="C82" s="28" t="s">
        <v>30</v>
      </c>
      <c r="D82" s="34"/>
      <c r="E82" s="34"/>
      <c r="F82" s="34"/>
      <c r="G82" s="34"/>
      <c r="H82" s="34"/>
      <c r="I82" s="34"/>
      <c r="J82" s="34"/>
      <c r="K82" s="34"/>
      <c r="L82" s="64" t="str">
        <f>IF(E11= "","",E11)</f>
        <v xml:space="preserve"> 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28" t="s">
        <v>35</v>
      </c>
      <c r="AJ82" s="34"/>
      <c r="AK82" s="34"/>
      <c r="AL82" s="34"/>
      <c r="AM82" s="223" t="str">
        <f>IF(E17="","",E17)</f>
        <v xml:space="preserve"> </v>
      </c>
      <c r="AN82" s="220"/>
      <c r="AO82" s="220"/>
      <c r="AP82" s="220"/>
      <c r="AQ82" s="35"/>
      <c r="AS82" s="224" t="s">
        <v>59</v>
      </c>
      <c r="AT82" s="225"/>
      <c r="AU82" s="72"/>
      <c r="AV82" s="72"/>
      <c r="AW82" s="72"/>
      <c r="AX82" s="72"/>
      <c r="AY82" s="72"/>
      <c r="AZ82" s="72"/>
      <c r="BA82" s="72"/>
      <c r="BB82" s="72"/>
      <c r="BC82" s="72"/>
      <c r="BD82" s="73"/>
    </row>
    <row r="83" spans="1:89" s="1" customFormat="1">
      <c r="B83" s="33"/>
      <c r="C83" s="28" t="s">
        <v>33</v>
      </c>
      <c r="D83" s="34"/>
      <c r="E83" s="34"/>
      <c r="F83" s="34"/>
      <c r="G83" s="34"/>
      <c r="H83" s="34"/>
      <c r="I83" s="34"/>
      <c r="J83" s="34"/>
      <c r="K83" s="34"/>
      <c r="L83" s="64" t="str">
        <f>IF(E14= "Vyplň údaj","",E14)</f>
        <v/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28" t="s">
        <v>37</v>
      </c>
      <c r="AJ83" s="34"/>
      <c r="AK83" s="34"/>
      <c r="AL83" s="34"/>
      <c r="AM83" s="223" t="str">
        <f>IF(E20="","",E20)</f>
        <v xml:space="preserve"> </v>
      </c>
      <c r="AN83" s="220"/>
      <c r="AO83" s="220"/>
      <c r="AP83" s="220"/>
      <c r="AQ83" s="35"/>
      <c r="AS83" s="226"/>
      <c r="AT83" s="227"/>
      <c r="AU83" s="74"/>
      <c r="AV83" s="74"/>
      <c r="AW83" s="74"/>
      <c r="AX83" s="74"/>
      <c r="AY83" s="74"/>
      <c r="AZ83" s="74"/>
      <c r="BA83" s="74"/>
      <c r="BB83" s="74"/>
      <c r="BC83" s="74"/>
      <c r="BD83" s="75"/>
    </row>
    <row r="84" spans="1:89" s="1" customFormat="1" ht="10.9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228"/>
      <c r="AT84" s="220"/>
      <c r="AU84" s="34"/>
      <c r="AV84" s="34"/>
      <c r="AW84" s="34"/>
      <c r="AX84" s="34"/>
      <c r="AY84" s="34"/>
      <c r="AZ84" s="34"/>
      <c r="BA84" s="34"/>
      <c r="BB84" s="34"/>
      <c r="BC84" s="34"/>
      <c r="BD84" s="77"/>
    </row>
    <row r="85" spans="1:89" s="1" customFormat="1" ht="29.25" customHeight="1">
      <c r="B85" s="33"/>
      <c r="C85" s="229" t="s">
        <v>60</v>
      </c>
      <c r="D85" s="230"/>
      <c r="E85" s="230"/>
      <c r="F85" s="230"/>
      <c r="G85" s="230"/>
      <c r="H85" s="78"/>
      <c r="I85" s="231" t="s">
        <v>61</v>
      </c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1" t="s">
        <v>62</v>
      </c>
      <c r="AH85" s="230"/>
      <c r="AI85" s="230"/>
      <c r="AJ85" s="230"/>
      <c r="AK85" s="230"/>
      <c r="AL85" s="230"/>
      <c r="AM85" s="230"/>
      <c r="AN85" s="231" t="s">
        <v>63</v>
      </c>
      <c r="AO85" s="230"/>
      <c r="AP85" s="232"/>
      <c r="AQ85" s="35"/>
      <c r="AS85" s="79" t="s">
        <v>64</v>
      </c>
      <c r="AT85" s="80" t="s">
        <v>65</v>
      </c>
      <c r="AU85" s="80" t="s">
        <v>66</v>
      </c>
      <c r="AV85" s="80" t="s">
        <v>67</v>
      </c>
      <c r="AW85" s="80" t="s">
        <v>68</v>
      </c>
      <c r="AX85" s="80" t="s">
        <v>69</v>
      </c>
      <c r="AY85" s="80" t="s">
        <v>70</v>
      </c>
      <c r="AZ85" s="80" t="s">
        <v>71</v>
      </c>
      <c r="BA85" s="80" t="s">
        <v>72</v>
      </c>
      <c r="BB85" s="80" t="s">
        <v>73</v>
      </c>
      <c r="BC85" s="80" t="s">
        <v>74</v>
      </c>
      <c r="BD85" s="81" t="s">
        <v>75</v>
      </c>
    </row>
    <row r="86" spans="1:89" s="1" customFormat="1" ht="10.9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82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89" s="4" customFormat="1" ht="32.450000000000003" customHeight="1">
      <c r="B87" s="66"/>
      <c r="C87" s="83" t="s">
        <v>76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39">
        <f>ROUND(AG88,2)</f>
        <v>0</v>
      </c>
      <c r="AH87" s="239"/>
      <c r="AI87" s="239"/>
      <c r="AJ87" s="239"/>
      <c r="AK87" s="239"/>
      <c r="AL87" s="239"/>
      <c r="AM87" s="239"/>
      <c r="AN87" s="240">
        <f>SUM(AG87,AT87)</f>
        <v>0</v>
      </c>
      <c r="AO87" s="240"/>
      <c r="AP87" s="240"/>
      <c r="AQ87" s="69"/>
      <c r="AS87" s="85">
        <f>ROUND(AS88,2)</f>
        <v>0</v>
      </c>
      <c r="AT87" s="86">
        <f>ROUND(SUM(AV87:AW87),2)</f>
        <v>0</v>
      </c>
      <c r="AU87" s="87">
        <f>ROUND(AU88,5)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>ROUND(AZ88,2)</f>
        <v>0</v>
      </c>
      <c r="BA87" s="86">
        <f>ROUND(BA88,2)</f>
        <v>0</v>
      </c>
      <c r="BB87" s="86">
        <f>ROUND(BB88,2)</f>
        <v>0</v>
      </c>
      <c r="BC87" s="86">
        <f>ROUND(BC88,2)</f>
        <v>0</v>
      </c>
      <c r="BD87" s="88">
        <f>ROUND(BD88,2)</f>
        <v>0</v>
      </c>
      <c r="BS87" s="89" t="s">
        <v>77</v>
      </c>
      <c r="BT87" s="89" t="s">
        <v>78</v>
      </c>
      <c r="BV87" s="89" t="s">
        <v>79</v>
      </c>
      <c r="BW87" s="89" t="s">
        <v>80</v>
      </c>
      <c r="BX87" s="89" t="s">
        <v>81</v>
      </c>
    </row>
    <row r="88" spans="1:89" s="5" customFormat="1" ht="53.25" customHeight="1">
      <c r="A88" s="290" t="s">
        <v>427</v>
      </c>
      <c r="B88" s="90"/>
      <c r="C88" s="91"/>
      <c r="D88" s="235" t="s">
        <v>15</v>
      </c>
      <c r="E88" s="234"/>
      <c r="F88" s="234"/>
      <c r="G88" s="234"/>
      <c r="H88" s="234"/>
      <c r="I88" s="92"/>
      <c r="J88" s="235" t="s">
        <v>18</v>
      </c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234"/>
      <c r="AC88" s="234"/>
      <c r="AD88" s="234"/>
      <c r="AE88" s="234"/>
      <c r="AF88" s="234"/>
      <c r="AG88" s="233">
        <f>'1646 - Bělkovice- Lašťany...'!M29</f>
        <v>0</v>
      </c>
      <c r="AH88" s="234"/>
      <c r="AI88" s="234"/>
      <c r="AJ88" s="234"/>
      <c r="AK88" s="234"/>
      <c r="AL88" s="234"/>
      <c r="AM88" s="234"/>
      <c r="AN88" s="233">
        <f>SUM(AG88,AT88)</f>
        <v>0</v>
      </c>
      <c r="AO88" s="234"/>
      <c r="AP88" s="234"/>
      <c r="AQ88" s="93"/>
      <c r="AS88" s="94">
        <f>'1646 - Bělkovice- Lašťany...'!M27</f>
        <v>0</v>
      </c>
      <c r="AT88" s="95">
        <f>ROUND(SUM(AV88:AW88),2)</f>
        <v>0</v>
      </c>
      <c r="AU88" s="96">
        <f>'1646 - Bělkovice- Lašťany...'!W127</f>
        <v>0</v>
      </c>
      <c r="AV88" s="95">
        <f>'1646 - Bělkovice- Lašťany...'!M31</f>
        <v>0</v>
      </c>
      <c r="AW88" s="95">
        <f>'1646 - Bělkovice- Lašťany...'!M32</f>
        <v>0</v>
      </c>
      <c r="AX88" s="95">
        <f>'1646 - Bělkovice- Lašťany...'!M33</f>
        <v>0</v>
      </c>
      <c r="AY88" s="95">
        <f>'1646 - Bělkovice- Lašťany...'!M34</f>
        <v>0</v>
      </c>
      <c r="AZ88" s="95">
        <f>'1646 - Bělkovice- Lašťany...'!H31</f>
        <v>0</v>
      </c>
      <c r="BA88" s="95">
        <f>'1646 - Bělkovice- Lašťany...'!H32</f>
        <v>0</v>
      </c>
      <c r="BB88" s="95">
        <f>'1646 - Bělkovice- Lašťany...'!H33</f>
        <v>0</v>
      </c>
      <c r="BC88" s="95">
        <f>'1646 - Bělkovice- Lašťany...'!H34</f>
        <v>0</v>
      </c>
      <c r="BD88" s="97">
        <f>'1646 - Bělkovice- Lašťany...'!H35</f>
        <v>0</v>
      </c>
      <c r="BT88" s="98" t="s">
        <v>23</v>
      </c>
      <c r="BU88" s="98" t="s">
        <v>82</v>
      </c>
      <c r="BV88" s="98" t="s">
        <v>79</v>
      </c>
      <c r="BW88" s="98" t="s">
        <v>80</v>
      </c>
      <c r="BX88" s="98" t="s">
        <v>81</v>
      </c>
    </row>
    <row r="89" spans="1:89" ht="13.5"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2"/>
    </row>
    <row r="90" spans="1:89" s="1" customFormat="1" ht="30" customHeight="1">
      <c r="B90" s="33"/>
      <c r="C90" s="83" t="s">
        <v>83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240">
        <f>ROUND(SUM(AG91:AG94),2)</f>
        <v>0</v>
      </c>
      <c r="AH90" s="220"/>
      <c r="AI90" s="220"/>
      <c r="AJ90" s="220"/>
      <c r="AK90" s="220"/>
      <c r="AL90" s="220"/>
      <c r="AM90" s="220"/>
      <c r="AN90" s="240">
        <f>ROUND(SUM(AN91:AN94),2)</f>
        <v>0</v>
      </c>
      <c r="AO90" s="220"/>
      <c r="AP90" s="220"/>
      <c r="AQ90" s="35"/>
      <c r="AS90" s="79" t="s">
        <v>84</v>
      </c>
      <c r="AT90" s="80" t="s">
        <v>85</v>
      </c>
      <c r="AU90" s="80" t="s">
        <v>42</v>
      </c>
      <c r="AV90" s="81" t="s">
        <v>65</v>
      </c>
    </row>
    <row r="91" spans="1:89" s="1" customFormat="1" ht="19.899999999999999" customHeight="1">
      <c r="B91" s="33"/>
      <c r="C91" s="34"/>
      <c r="D91" s="99" t="s">
        <v>86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236">
        <f>ROUND(AG87*AS91,2)</f>
        <v>0</v>
      </c>
      <c r="AH91" s="220"/>
      <c r="AI91" s="220"/>
      <c r="AJ91" s="220"/>
      <c r="AK91" s="220"/>
      <c r="AL91" s="220"/>
      <c r="AM91" s="220"/>
      <c r="AN91" s="237">
        <f>ROUND(AG91+AV91,2)</f>
        <v>0</v>
      </c>
      <c r="AO91" s="220"/>
      <c r="AP91" s="220"/>
      <c r="AQ91" s="35"/>
      <c r="AS91" s="100">
        <v>0</v>
      </c>
      <c r="AT91" s="101" t="s">
        <v>87</v>
      </c>
      <c r="AU91" s="101" t="s">
        <v>43</v>
      </c>
      <c r="AV91" s="102">
        <f>ROUND(IF(AU91="základní",AG91*L31,IF(AU91="snížená",AG91*L32,0)),2)</f>
        <v>0</v>
      </c>
      <c r="BV91" s="16" t="s">
        <v>88</v>
      </c>
      <c r="BY91" s="103">
        <f>IF(AU91="základní",AV91,0)</f>
        <v>0</v>
      </c>
      <c r="BZ91" s="103">
        <f>IF(AU91="snížená",AV91,0)</f>
        <v>0</v>
      </c>
      <c r="CA91" s="103">
        <v>0</v>
      </c>
      <c r="CB91" s="103">
        <v>0</v>
      </c>
      <c r="CC91" s="103">
        <v>0</v>
      </c>
      <c r="CD91" s="103">
        <f>IF(AU91="základní",AG91,0)</f>
        <v>0</v>
      </c>
      <c r="CE91" s="103">
        <f>IF(AU91="snížená",AG91,0)</f>
        <v>0</v>
      </c>
      <c r="CF91" s="103">
        <f>IF(AU91="zákl. přenesená",AG91,0)</f>
        <v>0</v>
      </c>
      <c r="CG91" s="103">
        <f>IF(AU91="sníž. přenesená",AG91,0)</f>
        <v>0</v>
      </c>
      <c r="CH91" s="103">
        <f>IF(AU91="nulová",AG91,0)</f>
        <v>0</v>
      </c>
      <c r="CI91" s="16">
        <f>IF(AU91="základní",1,IF(AU91="snížená",2,IF(AU91="zákl. přenesená",4,IF(AU91="sníž. přenesená",5,3))))</f>
        <v>1</v>
      </c>
      <c r="CJ91" s="16">
        <f>IF(AT91="stavební čast",1,IF(8891="investiční čast",2,3))</f>
        <v>1</v>
      </c>
      <c r="CK91" s="16" t="str">
        <f>IF(D91="Vyplň vlastní","","x")</f>
        <v>x</v>
      </c>
    </row>
    <row r="92" spans="1:89" s="1" customFormat="1" ht="19.899999999999999" customHeight="1">
      <c r="B92" s="33"/>
      <c r="C92" s="34"/>
      <c r="D92" s="238" t="s">
        <v>89</v>
      </c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34"/>
      <c r="AD92" s="34"/>
      <c r="AE92" s="34"/>
      <c r="AF92" s="34"/>
      <c r="AG92" s="236">
        <f>AG87*AS92</f>
        <v>0</v>
      </c>
      <c r="AH92" s="220"/>
      <c r="AI92" s="220"/>
      <c r="AJ92" s="220"/>
      <c r="AK92" s="220"/>
      <c r="AL92" s="220"/>
      <c r="AM92" s="220"/>
      <c r="AN92" s="237">
        <f>AG92+AV92</f>
        <v>0</v>
      </c>
      <c r="AO92" s="220"/>
      <c r="AP92" s="220"/>
      <c r="AQ92" s="35"/>
      <c r="AS92" s="104">
        <v>0</v>
      </c>
      <c r="AT92" s="105" t="s">
        <v>87</v>
      </c>
      <c r="AU92" s="105" t="s">
        <v>43</v>
      </c>
      <c r="AV92" s="106">
        <f>ROUND(IF(AU92="nulová",0,IF(OR(AU92="základní",AU92="zákl. přenesená"),AG92*L31,AG92*L32)),2)</f>
        <v>0</v>
      </c>
      <c r="BV92" s="16" t="s">
        <v>90</v>
      </c>
      <c r="BY92" s="103">
        <f>IF(AU92="základní",AV92,0)</f>
        <v>0</v>
      </c>
      <c r="BZ92" s="103">
        <f>IF(AU92="snížená",AV92,0)</f>
        <v>0</v>
      </c>
      <c r="CA92" s="103">
        <f>IF(AU92="zákl. přenesená",AV92,0)</f>
        <v>0</v>
      </c>
      <c r="CB92" s="103">
        <f>IF(AU92="sníž. přenesená",AV92,0)</f>
        <v>0</v>
      </c>
      <c r="CC92" s="103">
        <f>IF(AU92="nulová",AV92,0)</f>
        <v>0</v>
      </c>
      <c r="CD92" s="103">
        <f>IF(AU92="základní",AG92,0)</f>
        <v>0</v>
      </c>
      <c r="CE92" s="103">
        <f>IF(AU92="snížená",AG92,0)</f>
        <v>0</v>
      </c>
      <c r="CF92" s="103">
        <f>IF(AU92="zákl. přenesená",AG92,0)</f>
        <v>0</v>
      </c>
      <c r="CG92" s="103">
        <f>IF(AU92="sníž. přenesená",AG92,0)</f>
        <v>0</v>
      </c>
      <c r="CH92" s="103">
        <f>IF(AU92="nulová",AG92,0)</f>
        <v>0</v>
      </c>
      <c r="CI92" s="16">
        <f>IF(AU92="základní",1,IF(AU92="snížená",2,IF(AU92="zákl. přenesená",4,IF(AU92="sníž. přenesená",5,3))))</f>
        <v>1</v>
      </c>
      <c r="CJ92" s="16">
        <f>IF(AT92="stavební čast",1,IF(8892="investiční čast",2,3))</f>
        <v>1</v>
      </c>
      <c r="CK92" s="16" t="str">
        <f>IF(D92="Vyplň vlastní","","x")</f>
        <v/>
      </c>
    </row>
    <row r="93" spans="1:89" s="1" customFormat="1" ht="19.899999999999999" customHeight="1">
      <c r="B93" s="33"/>
      <c r="C93" s="34"/>
      <c r="D93" s="238" t="s">
        <v>89</v>
      </c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34"/>
      <c r="AD93" s="34"/>
      <c r="AE93" s="34"/>
      <c r="AF93" s="34"/>
      <c r="AG93" s="236">
        <f>AG87*AS93</f>
        <v>0</v>
      </c>
      <c r="AH93" s="220"/>
      <c r="AI93" s="220"/>
      <c r="AJ93" s="220"/>
      <c r="AK93" s="220"/>
      <c r="AL93" s="220"/>
      <c r="AM93" s="220"/>
      <c r="AN93" s="237">
        <f>AG93+AV93</f>
        <v>0</v>
      </c>
      <c r="AO93" s="220"/>
      <c r="AP93" s="220"/>
      <c r="AQ93" s="35"/>
      <c r="AS93" s="104">
        <v>0</v>
      </c>
      <c r="AT93" s="105" t="s">
        <v>87</v>
      </c>
      <c r="AU93" s="105" t="s">
        <v>43</v>
      </c>
      <c r="AV93" s="106">
        <f>ROUND(IF(AU93="nulová",0,IF(OR(AU93="základní",AU93="zákl. přenesená"),AG93*L31,AG93*L32)),2)</f>
        <v>0</v>
      </c>
      <c r="BV93" s="16" t="s">
        <v>90</v>
      </c>
      <c r="BY93" s="103">
        <f>IF(AU93="základní",AV93,0)</f>
        <v>0</v>
      </c>
      <c r="BZ93" s="103">
        <f>IF(AU93="snížená",AV93,0)</f>
        <v>0</v>
      </c>
      <c r="CA93" s="103">
        <f>IF(AU93="zákl. přenesená",AV93,0)</f>
        <v>0</v>
      </c>
      <c r="CB93" s="103">
        <f>IF(AU93="sníž. přenesená",AV93,0)</f>
        <v>0</v>
      </c>
      <c r="CC93" s="103">
        <f>IF(AU93="nulová",AV93,0)</f>
        <v>0</v>
      </c>
      <c r="CD93" s="103">
        <f>IF(AU93="základní",AG93,0)</f>
        <v>0</v>
      </c>
      <c r="CE93" s="103">
        <f>IF(AU93="snížená",AG93,0)</f>
        <v>0</v>
      </c>
      <c r="CF93" s="103">
        <f>IF(AU93="zákl. přenesená",AG93,0)</f>
        <v>0</v>
      </c>
      <c r="CG93" s="103">
        <f>IF(AU93="sníž. přenesená",AG93,0)</f>
        <v>0</v>
      </c>
      <c r="CH93" s="103">
        <f>IF(AU93="nulová",AG93,0)</f>
        <v>0</v>
      </c>
      <c r="CI93" s="16">
        <f>IF(AU93="základní",1,IF(AU93="snížená",2,IF(AU93="zákl. přenesená",4,IF(AU93="sníž. přenesená",5,3))))</f>
        <v>1</v>
      </c>
      <c r="CJ93" s="16">
        <f>IF(AT93="stavební čast",1,IF(8893="investiční čast",2,3))</f>
        <v>1</v>
      </c>
      <c r="CK93" s="16" t="str">
        <f>IF(D93="Vyplň vlastní","","x")</f>
        <v/>
      </c>
    </row>
    <row r="94" spans="1:89" s="1" customFormat="1" ht="19.899999999999999" customHeight="1">
      <c r="B94" s="33"/>
      <c r="C94" s="34"/>
      <c r="D94" s="238" t="s">
        <v>89</v>
      </c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34"/>
      <c r="AD94" s="34"/>
      <c r="AE94" s="34"/>
      <c r="AF94" s="34"/>
      <c r="AG94" s="236">
        <f>AG87*AS94</f>
        <v>0</v>
      </c>
      <c r="AH94" s="220"/>
      <c r="AI94" s="220"/>
      <c r="AJ94" s="220"/>
      <c r="AK94" s="220"/>
      <c r="AL94" s="220"/>
      <c r="AM94" s="220"/>
      <c r="AN94" s="237">
        <f>AG94+AV94</f>
        <v>0</v>
      </c>
      <c r="AO94" s="220"/>
      <c r="AP94" s="220"/>
      <c r="AQ94" s="35"/>
      <c r="AS94" s="107">
        <v>0</v>
      </c>
      <c r="AT94" s="108" t="s">
        <v>87</v>
      </c>
      <c r="AU94" s="108" t="s">
        <v>43</v>
      </c>
      <c r="AV94" s="109">
        <f>ROUND(IF(AU94="nulová",0,IF(OR(AU94="základní",AU94="zákl. přenesená"),AG94*L31,AG94*L32)),2)</f>
        <v>0</v>
      </c>
      <c r="BV94" s="16" t="s">
        <v>90</v>
      </c>
      <c r="BY94" s="103">
        <f>IF(AU94="základní",AV94,0)</f>
        <v>0</v>
      </c>
      <c r="BZ94" s="103">
        <f>IF(AU94="snížená",AV94,0)</f>
        <v>0</v>
      </c>
      <c r="CA94" s="103">
        <f>IF(AU94="zákl. přenesená",AV94,0)</f>
        <v>0</v>
      </c>
      <c r="CB94" s="103">
        <f>IF(AU94="sníž. přenesená",AV94,0)</f>
        <v>0</v>
      </c>
      <c r="CC94" s="103">
        <f>IF(AU94="nulová",AV94,0)</f>
        <v>0</v>
      </c>
      <c r="CD94" s="103">
        <f>IF(AU94="základní",AG94,0)</f>
        <v>0</v>
      </c>
      <c r="CE94" s="103">
        <f>IF(AU94="snížená",AG94,0)</f>
        <v>0</v>
      </c>
      <c r="CF94" s="103">
        <f>IF(AU94="zákl. přenesená",AG94,0)</f>
        <v>0</v>
      </c>
      <c r="CG94" s="103">
        <f>IF(AU94="sníž. přenesená",AG94,0)</f>
        <v>0</v>
      </c>
      <c r="CH94" s="103">
        <f>IF(AU94="nulová",AG94,0)</f>
        <v>0</v>
      </c>
      <c r="CI94" s="16">
        <f>IF(AU94="základní",1,IF(AU94="snížená",2,IF(AU94="zákl. přenesená",4,IF(AU94="sníž. přenesená",5,3))))</f>
        <v>1</v>
      </c>
      <c r="CJ94" s="16">
        <f>IF(AT94="stavební čast",1,IF(8894="investiční čast",2,3))</f>
        <v>1</v>
      </c>
      <c r="CK94" s="16" t="str">
        <f>IF(D94="Vyplň vlastní","","x")</f>
        <v/>
      </c>
    </row>
    <row r="95" spans="1:89" s="1" customFormat="1" ht="10.9" customHeight="1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</row>
    <row r="96" spans="1:89" s="1" customFormat="1" ht="30" customHeight="1">
      <c r="B96" s="33"/>
      <c r="C96" s="110" t="s">
        <v>91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241">
        <f>ROUND(AG87+AG90,2)</f>
        <v>0</v>
      </c>
      <c r="AH96" s="241"/>
      <c r="AI96" s="241"/>
      <c r="AJ96" s="241"/>
      <c r="AK96" s="241"/>
      <c r="AL96" s="241"/>
      <c r="AM96" s="241"/>
      <c r="AN96" s="241">
        <f>AN87+AN90</f>
        <v>0</v>
      </c>
      <c r="AO96" s="241"/>
      <c r="AP96" s="241"/>
      <c r="AQ96" s="35"/>
    </row>
    <row r="97" spans="2:43" s="1" customFormat="1" ht="6.95" customHeight="1"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9"/>
    </row>
  </sheetData>
  <sheetProtection password="CC35" sheet="1" objects="1" scenarios="1" formatColumns="0" formatRows="0" sort="0" autoFilter="0"/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"základní,snížená,zákl. přenesená,sníž. přenesená,nulová"</formula1>
    </dataValidation>
    <dataValidation type="list" allowBlank="1" showInputMessage="1" showErrorMessage="1" error="Povoleny jsou hodnoty stavební čast, technologická čast, investiční čast." sqref="AT91:AT95">
      <formula1>"stavební čast,technologická čast,investiční čast"</formula1>
    </dataValidation>
  </dataValidations>
  <hyperlinks>
    <hyperlink ref="K1:S1" location="C2" tooltip="Souhrnný list stavby" display="1) Souhrnný list stavby"/>
    <hyperlink ref="W1:AF1" location="C87" tooltip="Rekapitulace objektů" display="2) Rekapitulace objektů"/>
    <hyperlink ref="A88" location="'1646 - Bělkovice- Lašťany...'!C2" tooltip="1646 - Bělkovice- Lašťany...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4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96"/>
      <c r="B1" s="293"/>
      <c r="C1" s="293"/>
      <c r="D1" s="294" t="s">
        <v>1</v>
      </c>
      <c r="E1" s="293"/>
      <c r="F1" s="291" t="s">
        <v>428</v>
      </c>
      <c r="G1" s="291"/>
      <c r="H1" s="295" t="s">
        <v>429</v>
      </c>
      <c r="I1" s="295"/>
      <c r="J1" s="295"/>
      <c r="K1" s="295"/>
      <c r="L1" s="291" t="s">
        <v>430</v>
      </c>
      <c r="M1" s="293"/>
      <c r="N1" s="293"/>
      <c r="O1" s="294" t="s">
        <v>92</v>
      </c>
      <c r="P1" s="293"/>
      <c r="Q1" s="293"/>
      <c r="R1" s="293"/>
      <c r="S1" s="291" t="s">
        <v>431</v>
      </c>
      <c r="T1" s="291"/>
      <c r="U1" s="296"/>
      <c r="V1" s="2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9" t="s">
        <v>5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S2" s="242" t="s">
        <v>6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16" t="s">
        <v>80</v>
      </c>
    </row>
    <row r="3" spans="1:6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AT3" s="16" t="s">
        <v>93</v>
      </c>
    </row>
    <row r="4" spans="1:66" ht="36.950000000000003" customHeight="1">
      <c r="B4" s="20"/>
      <c r="C4" s="201" t="s">
        <v>94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2"/>
      <c r="T4" s="23" t="s">
        <v>11</v>
      </c>
      <c r="AT4" s="16" t="s">
        <v>4</v>
      </c>
    </row>
    <row r="5" spans="1:66" ht="6.9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66" s="1" customFormat="1" ht="32.85" customHeight="1">
      <c r="B6" s="33"/>
      <c r="C6" s="34"/>
      <c r="D6" s="27" t="s">
        <v>17</v>
      </c>
      <c r="E6" s="34"/>
      <c r="F6" s="207" t="s">
        <v>18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34"/>
      <c r="R6" s="35"/>
    </row>
    <row r="7" spans="1:66" s="1" customFormat="1" ht="14.45" customHeight="1">
      <c r="B7" s="33"/>
      <c r="C7" s="34"/>
      <c r="D7" s="28" t="s">
        <v>20</v>
      </c>
      <c r="E7" s="34"/>
      <c r="F7" s="26" t="s">
        <v>21</v>
      </c>
      <c r="G7" s="34"/>
      <c r="H7" s="34"/>
      <c r="I7" s="34"/>
      <c r="J7" s="34"/>
      <c r="K7" s="34"/>
      <c r="L7" s="34"/>
      <c r="M7" s="28" t="s">
        <v>22</v>
      </c>
      <c r="N7" s="34"/>
      <c r="O7" s="26" t="s">
        <v>21</v>
      </c>
      <c r="P7" s="34"/>
      <c r="Q7" s="34"/>
      <c r="R7" s="35"/>
    </row>
    <row r="8" spans="1:66" s="1" customFormat="1" ht="14.45" customHeight="1">
      <c r="B8" s="33"/>
      <c r="C8" s="34"/>
      <c r="D8" s="28" t="s">
        <v>24</v>
      </c>
      <c r="E8" s="34"/>
      <c r="F8" s="26" t="s">
        <v>25</v>
      </c>
      <c r="G8" s="34"/>
      <c r="H8" s="34"/>
      <c r="I8" s="34"/>
      <c r="J8" s="34"/>
      <c r="K8" s="34"/>
      <c r="L8" s="34"/>
      <c r="M8" s="28" t="s">
        <v>26</v>
      </c>
      <c r="N8" s="34"/>
      <c r="O8" s="243" t="str">
        <f>'Rekapitulace stavby'!AN8</f>
        <v>19. 10. 2016</v>
      </c>
      <c r="P8" s="220"/>
      <c r="Q8" s="34"/>
      <c r="R8" s="35"/>
    </row>
    <row r="9" spans="1:66" s="1" customFormat="1" ht="10.9" customHeight="1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1:66" s="1" customFormat="1" ht="14.45" customHeight="1">
      <c r="B10" s="33"/>
      <c r="C10" s="34"/>
      <c r="D10" s="28" t="s">
        <v>30</v>
      </c>
      <c r="E10" s="34"/>
      <c r="F10" s="34"/>
      <c r="G10" s="34"/>
      <c r="H10" s="34"/>
      <c r="I10" s="34"/>
      <c r="J10" s="34"/>
      <c r="K10" s="34"/>
      <c r="L10" s="34"/>
      <c r="M10" s="28" t="s">
        <v>31</v>
      </c>
      <c r="N10" s="34"/>
      <c r="O10" s="206" t="str">
        <f>IF('Rekapitulace stavby'!AN10="","",'Rekapitulace stavby'!AN10)</f>
        <v/>
      </c>
      <c r="P10" s="220"/>
      <c r="Q10" s="34"/>
      <c r="R10" s="35"/>
    </row>
    <row r="11" spans="1:66" s="1" customFormat="1" ht="18" customHeight="1">
      <c r="B11" s="33"/>
      <c r="C11" s="34"/>
      <c r="D11" s="34"/>
      <c r="E11" s="26" t="str">
        <f>IF('Rekapitulace stavby'!E11="","",'Rekapitulace stavby'!E11)</f>
        <v xml:space="preserve"> </v>
      </c>
      <c r="F11" s="34"/>
      <c r="G11" s="34"/>
      <c r="H11" s="34"/>
      <c r="I11" s="34"/>
      <c r="J11" s="34"/>
      <c r="K11" s="34"/>
      <c r="L11" s="34"/>
      <c r="M11" s="28" t="s">
        <v>32</v>
      </c>
      <c r="N11" s="34"/>
      <c r="O11" s="206" t="str">
        <f>IF('Rekapitulace stavby'!AN11="","",'Rekapitulace stavby'!AN11)</f>
        <v/>
      </c>
      <c r="P11" s="220"/>
      <c r="Q11" s="34"/>
      <c r="R11" s="35"/>
    </row>
    <row r="12" spans="1:66" s="1" customFormat="1" ht="6.95" customHeight="1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1:66" s="1" customFormat="1" ht="14.45" customHeight="1">
      <c r="B13" s="33"/>
      <c r="C13" s="34"/>
      <c r="D13" s="28" t="s">
        <v>33</v>
      </c>
      <c r="E13" s="34"/>
      <c r="F13" s="34"/>
      <c r="G13" s="34"/>
      <c r="H13" s="34"/>
      <c r="I13" s="34"/>
      <c r="J13" s="34"/>
      <c r="K13" s="34"/>
      <c r="L13" s="34"/>
      <c r="M13" s="28" t="s">
        <v>31</v>
      </c>
      <c r="N13" s="34"/>
      <c r="O13" s="244" t="str">
        <f>IF('Rekapitulace stavby'!AN13="","",'Rekapitulace stavby'!AN13)</f>
        <v>Vyplň údaj</v>
      </c>
      <c r="P13" s="220"/>
      <c r="Q13" s="34"/>
      <c r="R13" s="35"/>
    </row>
    <row r="14" spans="1:66" s="1" customFormat="1" ht="18" customHeight="1">
      <c r="B14" s="33"/>
      <c r="C14" s="34"/>
      <c r="D14" s="34"/>
      <c r="E14" s="244" t="str">
        <f>IF('Rekapitulace stavby'!E14="","",'Rekapitulace stavby'!E14)</f>
        <v>Vyplň údaj</v>
      </c>
      <c r="F14" s="220"/>
      <c r="G14" s="220"/>
      <c r="H14" s="220"/>
      <c r="I14" s="220"/>
      <c r="J14" s="220"/>
      <c r="K14" s="220"/>
      <c r="L14" s="220"/>
      <c r="M14" s="28" t="s">
        <v>32</v>
      </c>
      <c r="N14" s="34"/>
      <c r="O14" s="244" t="str">
        <f>IF('Rekapitulace stavby'!AN14="","",'Rekapitulace stavby'!AN14)</f>
        <v>Vyplň údaj</v>
      </c>
      <c r="P14" s="220"/>
      <c r="Q14" s="34"/>
      <c r="R14" s="35"/>
    </row>
    <row r="15" spans="1:66" s="1" customFormat="1" ht="6.95" customHeight="1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66" s="1" customFormat="1" ht="14.45" customHeight="1">
      <c r="B16" s="33"/>
      <c r="C16" s="34"/>
      <c r="D16" s="28" t="s">
        <v>35</v>
      </c>
      <c r="E16" s="34"/>
      <c r="F16" s="34"/>
      <c r="G16" s="34"/>
      <c r="H16" s="34"/>
      <c r="I16" s="34"/>
      <c r="J16" s="34"/>
      <c r="K16" s="34"/>
      <c r="L16" s="34"/>
      <c r="M16" s="28" t="s">
        <v>31</v>
      </c>
      <c r="N16" s="34"/>
      <c r="O16" s="206" t="str">
        <f>IF('Rekapitulace stavby'!AN16="","",'Rekapitulace stavby'!AN16)</f>
        <v/>
      </c>
      <c r="P16" s="220"/>
      <c r="Q16" s="34"/>
      <c r="R16" s="35"/>
    </row>
    <row r="17" spans="2:18" s="1" customFormat="1" ht="18" customHeight="1">
      <c r="B17" s="33"/>
      <c r="C17" s="34"/>
      <c r="D17" s="34"/>
      <c r="E17" s="26" t="str">
        <f>IF('Rekapitulace stavby'!E17="","",'Rekapitulace stavby'!E17)</f>
        <v xml:space="preserve"> </v>
      </c>
      <c r="F17" s="34"/>
      <c r="G17" s="34"/>
      <c r="H17" s="34"/>
      <c r="I17" s="34"/>
      <c r="J17" s="34"/>
      <c r="K17" s="34"/>
      <c r="L17" s="34"/>
      <c r="M17" s="28" t="s">
        <v>32</v>
      </c>
      <c r="N17" s="34"/>
      <c r="O17" s="206" t="str">
        <f>IF('Rekapitulace stavby'!AN17="","",'Rekapitulace stavby'!AN17)</f>
        <v/>
      </c>
      <c r="P17" s="220"/>
      <c r="Q17" s="34"/>
      <c r="R17" s="35"/>
    </row>
    <row r="18" spans="2:18" s="1" customFormat="1" ht="6.95" customHeight="1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2:18" s="1" customFormat="1" ht="14.45" customHeight="1">
      <c r="B19" s="33"/>
      <c r="C19" s="34"/>
      <c r="D19" s="28" t="s">
        <v>37</v>
      </c>
      <c r="E19" s="34"/>
      <c r="F19" s="34"/>
      <c r="G19" s="34"/>
      <c r="H19" s="34"/>
      <c r="I19" s="34"/>
      <c r="J19" s="34"/>
      <c r="K19" s="34"/>
      <c r="L19" s="34"/>
      <c r="M19" s="28" t="s">
        <v>31</v>
      </c>
      <c r="N19" s="34"/>
      <c r="O19" s="206" t="str">
        <f>IF('Rekapitulace stavby'!AN19="","",'Rekapitulace stavby'!AN19)</f>
        <v/>
      </c>
      <c r="P19" s="220"/>
      <c r="Q19" s="34"/>
      <c r="R19" s="35"/>
    </row>
    <row r="20" spans="2:18" s="1" customFormat="1" ht="18" customHeight="1">
      <c r="B20" s="33"/>
      <c r="C20" s="34"/>
      <c r="D20" s="34"/>
      <c r="E20" s="26" t="str">
        <f>IF('Rekapitulace stavby'!E20="","",'Rekapitulace stavby'!E20)</f>
        <v xml:space="preserve"> </v>
      </c>
      <c r="F20" s="34"/>
      <c r="G20" s="34"/>
      <c r="H20" s="34"/>
      <c r="I20" s="34"/>
      <c r="J20" s="34"/>
      <c r="K20" s="34"/>
      <c r="L20" s="34"/>
      <c r="M20" s="28" t="s">
        <v>32</v>
      </c>
      <c r="N20" s="34"/>
      <c r="O20" s="206" t="str">
        <f>IF('Rekapitulace stavby'!AN20="","",'Rekapitulace stavby'!AN20)</f>
        <v/>
      </c>
      <c r="P20" s="220"/>
      <c r="Q20" s="34"/>
      <c r="R20" s="35"/>
    </row>
    <row r="21" spans="2:18" s="1" customFormat="1" ht="6.95" customHeight="1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</row>
    <row r="22" spans="2:18" s="1" customFormat="1" ht="14.45" customHeight="1">
      <c r="B22" s="33"/>
      <c r="C22" s="34"/>
      <c r="D22" s="28" t="s">
        <v>38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22.5" customHeight="1">
      <c r="B23" s="33"/>
      <c r="C23" s="34"/>
      <c r="D23" s="34"/>
      <c r="E23" s="209" t="s">
        <v>21</v>
      </c>
      <c r="F23" s="220"/>
      <c r="G23" s="220"/>
      <c r="H23" s="220"/>
      <c r="I23" s="220"/>
      <c r="J23" s="220"/>
      <c r="K23" s="220"/>
      <c r="L23" s="220"/>
      <c r="M23" s="34"/>
      <c r="N23" s="34"/>
      <c r="O23" s="34"/>
      <c r="P23" s="34"/>
      <c r="Q23" s="34"/>
      <c r="R23" s="35"/>
    </row>
    <row r="24" spans="2:18" s="1" customFormat="1" ht="6.9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34"/>
      <c r="R25" s="35"/>
    </row>
    <row r="26" spans="2:18" s="1" customFormat="1" ht="14.45" customHeight="1">
      <c r="B26" s="33"/>
      <c r="C26" s="34"/>
      <c r="D26" s="112" t="s">
        <v>95</v>
      </c>
      <c r="E26" s="34"/>
      <c r="F26" s="34"/>
      <c r="G26" s="34"/>
      <c r="H26" s="34"/>
      <c r="I26" s="34"/>
      <c r="J26" s="34"/>
      <c r="K26" s="34"/>
      <c r="L26" s="34"/>
      <c r="M26" s="210">
        <f>N87</f>
        <v>0</v>
      </c>
      <c r="N26" s="220"/>
      <c r="O26" s="220"/>
      <c r="P26" s="220"/>
      <c r="Q26" s="34"/>
      <c r="R26" s="35"/>
    </row>
    <row r="27" spans="2:18" s="1" customFormat="1" ht="14.45" customHeight="1">
      <c r="B27" s="33"/>
      <c r="C27" s="34"/>
      <c r="D27" s="32" t="s">
        <v>86</v>
      </c>
      <c r="E27" s="34"/>
      <c r="F27" s="34"/>
      <c r="G27" s="34"/>
      <c r="H27" s="34"/>
      <c r="I27" s="34"/>
      <c r="J27" s="34"/>
      <c r="K27" s="34"/>
      <c r="L27" s="34"/>
      <c r="M27" s="210">
        <f>N103</f>
        <v>0</v>
      </c>
      <c r="N27" s="220"/>
      <c r="O27" s="220"/>
      <c r="P27" s="220"/>
      <c r="Q27" s="34"/>
      <c r="R27" s="35"/>
    </row>
    <row r="28" spans="2:18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</row>
    <row r="29" spans="2:18" s="1" customFormat="1" ht="25.35" customHeight="1">
      <c r="B29" s="33"/>
      <c r="C29" s="34"/>
      <c r="D29" s="113" t="s">
        <v>41</v>
      </c>
      <c r="E29" s="34"/>
      <c r="F29" s="34"/>
      <c r="G29" s="34"/>
      <c r="H29" s="34"/>
      <c r="I29" s="34"/>
      <c r="J29" s="34"/>
      <c r="K29" s="34"/>
      <c r="L29" s="34"/>
      <c r="M29" s="245">
        <f>ROUND(M26+M27,2)</f>
        <v>0</v>
      </c>
      <c r="N29" s="220"/>
      <c r="O29" s="220"/>
      <c r="P29" s="220"/>
      <c r="Q29" s="34"/>
      <c r="R29" s="35"/>
    </row>
    <row r="30" spans="2:18" s="1" customFormat="1" ht="6.95" customHeight="1">
      <c r="B30" s="33"/>
      <c r="C30" s="34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34"/>
      <c r="R30" s="35"/>
    </row>
    <row r="31" spans="2:18" s="1" customFormat="1" ht="14.45" customHeight="1">
      <c r="B31" s="33"/>
      <c r="C31" s="34"/>
      <c r="D31" s="40" t="s">
        <v>42</v>
      </c>
      <c r="E31" s="40" t="s">
        <v>43</v>
      </c>
      <c r="F31" s="41">
        <v>0.21</v>
      </c>
      <c r="G31" s="114" t="s">
        <v>44</v>
      </c>
      <c r="H31" s="246">
        <f>ROUND((((SUM(BE103:BE110)+SUM(BE127:BE238))+SUM(BE240:BE244))),2)</f>
        <v>0</v>
      </c>
      <c r="I31" s="220"/>
      <c r="J31" s="220"/>
      <c r="K31" s="34"/>
      <c r="L31" s="34"/>
      <c r="M31" s="246">
        <f>ROUND(((ROUND((SUM(BE103:BE110)+SUM(BE127:BE238)), 2)*F31)+SUM(BE240:BE244)*F31),2)</f>
        <v>0</v>
      </c>
      <c r="N31" s="220"/>
      <c r="O31" s="220"/>
      <c r="P31" s="220"/>
      <c r="Q31" s="34"/>
      <c r="R31" s="35"/>
    </row>
    <row r="32" spans="2:18" s="1" customFormat="1" ht="14.45" customHeight="1">
      <c r="B32" s="33"/>
      <c r="C32" s="34"/>
      <c r="D32" s="34"/>
      <c r="E32" s="40" t="s">
        <v>45</v>
      </c>
      <c r="F32" s="41">
        <v>0.15</v>
      </c>
      <c r="G32" s="114" t="s">
        <v>44</v>
      </c>
      <c r="H32" s="246">
        <f>ROUND((((SUM(BF103:BF110)+SUM(BF127:BF238))+SUM(BF240:BF244))),2)</f>
        <v>0</v>
      </c>
      <c r="I32" s="220"/>
      <c r="J32" s="220"/>
      <c r="K32" s="34"/>
      <c r="L32" s="34"/>
      <c r="M32" s="246">
        <f>ROUND(((ROUND((SUM(BF103:BF110)+SUM(BF127:BF238)), 2)*F32)+SUM(BF240:BF244)*F32),2)</f>
        <v>0</v>
      </c>
      <c r="N32" s="220"/>
      <c r="O32" s="220"/>
      <c r="P32" s="220"/>
      <c r="Q32" s="34"/>
      <c r="R32" s="35"/>
    </row>
    <row r="33" spans="2:18" s="1" customFormat="1" ht="14.45" hidden="1" customHeight="1">
      <c r="B33" s="33"/>
      <c r="C33" s="34"/>
      <c r="D33" s="34"/>
      <c r="E33" s="40" t="s">
        <v>46</v>
      </c>
      <c r="F33" s="41">
        <v>0.21</v>
      </c>
      <c r="G33" s="114" t="s">
        <v>44</v>
      </c>
      <c r="H33" s="246">
        <f>ROUND((((SUM(BG103:BG110)+SUM(BG127:BG238))+SUM(BG240:BG244))),2)</f>
        <v>0</v>
      </c>
      <c r="I33" s="220"/>
      <c r="J33" s="220"/>
      <c r="K33" s="34"/>
      <c r="L33" s="34"/>
      <c r="M33" s="246">
        <v>0</v>
      </c>
      <c r="N33" s="220"/>
      <c r="O33" s="220"/>
      <c r="P33" s="220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47</v>
      </c>
      <c r="F34" s="41">
        <v>0.15</v>
      </c>
      <c r="G34" s="114" t="s">
        <v>44</v>
      </c>
      <c r="H34" s="246">
        <f>ROUND((((SUM(BH103:BH110)+SUM(BH127:BH238))+SUM(BH240:BH244))),2)</f>
        <v>0</v>
      </c>
      <c r="I34" s="220"/>
      <c r="J34" s="220"/>
      <c r="K34" s="34"/>
      <c r="L34" s="34"/>
      <c r="M34" s="246">
        <v>0</v>
      </c>
      <c r="N34" s="220"/>
      <c r="O34" s="220"/>
      <c r="P34" s="220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48</v>
      </c>
      <c r="F35" s="41">
        <v>0</v>
      </c>
      <c r="G35" s="114" t="s">
        <v>44</v>
      </c>
      <c r="H35" s="246">
        <f>ROUND((((SUM(BI103:BI110)+SUM(BI127:BI238))+SUM(BI240:BI244))),2)</f>
        <v>0</v>
      </c>
      <c r="I35" s="220"/>
      <c r="J35" s="220"/>
      <c r="K35" s="34"/>
      <c r="L35" s="34"/>
      <c r="M35" s="246">
        <v>0</v>
      </c>
      <c r="N35" s="220"/>
      <c r="O35" s="220"/>
      <c r="P35" s="220"/>
      <c r="Q35" s="34"/>
      <c r="R35" s="35"/>
    </row>
    <row r="36" spans="2:18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</row>
    <row r="37" spans="2:18" s="1" customFormat="1" ht="25.35" customHeight="1">
      <c r="B37" s="33"/>
      <c r="C37" s="111"/>
      <c r="D37" s="115" t="s">
        <v>49</v>
      </c>
      <c r="E37" s="78"/>
      <c r="F37" s="78"/>
      <c r="G37" s="116" t="s">
        <v>50</v>
      </c>
      <c r="H37" s="117" t="s">
        <v>51</v>
      </c>
      <c r="I37" s="78"/>
      <c r="J37" s="78"/>
      <c r="K37" s="78"/>
      <c r="L37" s="247">
        <f>SUM(M29:M35)</f>
        <v>0</v>
      </c>
      <c r="M37" s="230"/>
      <c r="N37" s="230"/>
      <c r="O37" s="230"/>
      <c r="P37" s="232"/>
      <c r="Q37" s="111"/>
      <c r="R37" s="35"/>
    </row>
    <row r="38" spans="2:18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ht="13.5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2:18" ht="13.5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2:18" ht="13.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18" ht="13.5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2:18" ht="13.5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2:18" ht="13.5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</row>
    <row r="46" spans="2:18" ht="13.5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2:18" ht="13.5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2"/>
    </row>
    <row r="48" spans="2:18" ht="13.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2:18" ht="13.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</row>
    <row r="50" spans="2:18" s="1" customFormat="1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 ht="13.5">
      <c r="B51" s="20"/>
      <c r="C51" s="21"/>
      <c r="D51" s="51"/>
      <c r="E51" s="21"/>
      <c r="F51" s="21"/>
      <c r="G51" s="21"/>
      <c r="H51" s="52"/>
      <c r="I51" s="21"/>
      <c r="J51" s="51"/>
      <c r="K51" s="21"/>
      <c r="L51" s="21"/>
      <c r="M51" s="21"/>
      <c r="N51" s="21"/>
      <c r="O51" s="21"/>
      <c r="P51" s="52"/>
      <c r="Q51" s="21"/>
      <c r="R51" s="22"/>
    </row>
    <row r="52" spans="2:18" ht="13.5">
      <c r="B52" s="20"/>
      <c r="C52" s="21"/>
      <c r="D52" s="51"/>
      <c r="E52" s="21"/>
      <c r="F52" s="21"/>
      <c r="G52" s="21"/>
      <c r="H52" s="52"/>
      <c r="I52" s="21"/>
      <c r="J52" s="51"/>
      <c r="K52" s="21"/>
      <c r="L52" s="21"/>
      <c r="M52" s="21"/>
      <c r="N52" s="21"/>
      <c r="O52" s="21"/>
      <c r="P52" s="52"/>
      <c r="Q52" s="21"/>
      <c r="R52" s="22"/>
    </row>
    <row r="53" spans="2:18" ht="13.5">
      <c r="B53" s="20"/>
      <c r="C53" s="21"/>
      <c r="D53" s="51"/>
      <c r="E53" s="21"/>
      <c r="F53" s="21"/>
      <c r="G53" s="21"/>
      <c r="H53" s="52"/>
      <c r="I53" s="21"/>
      <c r="J53" s="51"/>
      <c r="K53" s="21"/>
      <c r="L53" s="21"/>
      <c r="M53" s="21"/>
      <c r="N53" s="21"/>
      <c r="O53" s="21"/>
      <c r="P53" s="52"/>
      <c r="Q53" s="21"/>
      <c r="R53" s="22"/>
    </row>
    <row r="54" spans="2:18" ht="13.5">
      <c r="B54" s="20"/>
      <c r="C54" s="21"/>
      <c r="D54" s="51"/>
      <c r="E54" s="21"/>
      <c r="F54" s="21"/>
      <c r="G54" s="21"/>
      <c r="H54" s="52"/>
      <c r="I54" s="21"/>
      <c r="J54" s="51"/>
      <c r="K54" s="21"/>
      <c r="L54" s="21"/>
      <c r="M54" s="21"/>
      <c r="N54" s="21"/>
      <c r="O54" s="21"/>
      <c r="P54" s="52"/>
      <c r="Q54" s="21"/>
      <c r="R54" s="22"/>
    </row>
    <row r="55" spans="2:18" ht="13.5">
      <c r="B55" s="20"/>
      <c r="C55" s="21"/>
      <c r="D55" s="51"/>
      <c r="E55" s="21"/>
      <c r="F55" s="21"/>
      <c r="G55" s="21"/>
      <c r="H55" s="52"/>
      <c r="I55" s="21"/>
      <c r="J55" s="51"/>
      <c r="K55" s="21"/>
      <c r="L55" s="21"/>
      <c r="M55" s="21"/>
      <c r="N55" s="21"/>
      <c r="O55" s="21"/>
      <c r="P55" s="52"/>
      <c r="Q55" s="21"/>
      <c r="R55" s="22"/>
    </row>
    <row r="56" spans="2:18" ht="13.5">
      <c r="B56" s="20"/>
      <c r="C56" s="21"/>
      <c r="D56" s="51"/>
      <c r="E56" s="21"/>
      <c r="F56" s="21"/>
      <c r="G56" s="21"/>
      <c r="H56" s="52"/>
      <c r="I56" s="21"/>
      <c r="J56" s="51"/>
      <c r="K56" s="21"/>
      <c r="L56" s="21"/>
      <c r="M56" s="21"/>
      <c r="N56" s="21"/>
      <c r="O56" s="21"/>
      <c r="P56" s="52"/>
      <c r="Q56" s="21"/>
      <c r="R56" s="22"/>
    </row>
    <row r="57" spans="2:18" ht="13.5">
      <c r="B57" s="20"/>
      <c r="C57" s="21"/>
      <c r="D57" s="51"/>
      <c r="E57" s="21"/>
      <c r="F57" s="21"/>
      <c r="G57" s="21"/>
      <c r="H57" s="52"/>
      <c r="I57" s="21"/>
      <c r="J57" s="51"/>
      <c r="K57" s="21"/>
      <c r="L57" s="21"/>
      <c r="M57" s="21"/>
      <c r="N57" s="21"/>
      <c r="O57" s="21"/>
      <c r="P57" s="52"/>
      <c r="Q57" s="21"/>
      <c r="R57" s="22"/>
    </row>
    <row r="58" spans="2:18" ht="13.5">
      <c r="B58" s="20"/>
      <c r="C58" s="21"/>
      <c r="D58" s="51"/>
      <c r="E58" s="21"/>
      <c r="F58" s="21"/>
      <c r="G58" s="21"/>
      <c r="H58" s="52"/>
      <c r="I58" s="21"/>
      <c r="J58" s="51"/>
      <c r="K58" s="21"/>
      <c r="L58" s="21"/>
      <c r="M58" s="21"/>
      <c r="N58" s="21"/>
      <c r="O58" s="21"/>
      <c r="P58" s="52"/>
      <c r="Q58" s="21"/>
      <c r="R58" s="22"/>
    </row>
    <row r="59" spans="2:18" s="1" customFormat="1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 ht="13.5"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2"/>
    </row>
    <row r="61" spans="2:18" s="1" customFormat="1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 ht="13.5">
      <c r="B62" s="20"/>
      <c r="C62" s="21"/>
      <c r="D62" s="51"/>
      <c r="E62" s="21"/>
      <c r="F62" s="21"/>
      <c r="G62" s="21"/>
      <c r="H62" s="52"/>
      <c r="I62" s="21"/>
      <c r="J62" s="51"/>
      <c r="K62" s="21"/>
      <c r="L62" s="21"/>
      <c r="M62" s="21"/>
      <c r="N62" s="21"/>
      <c r="O62" s="21"/>
      <c r="P62" s="52"/>
      <c r="Q62" s="21"/>
      <c r="R62" s="22"/>
    </row>
    <row r="63" spans="2:18" ht="13.5">
      <c r="B63" s="20"/>
      <c r="C63" s="21"/>
      <c r="D63" s="51"/>
      <c r="E63" s="21"/>
      <c r="F63" s="21"/>
      <c r="G63" s="21"/>
      <c r="H63" s="52"/>
      <c r="I63" s="21"/>
      <c r="J63" s="51"/>
      <c r="K63" s="21"/>
      <c r="L63" s="21"/>
      <c r="M63" s="21"/>
      <c r="N63" s="21"/>
      <c r="O63" s="21"/>
      <c r="P63" s="52"/>
      <c r="Q63" s="21"/>
      <c r="R63" s="22"/>
    </row>
    <row r="64" spans="2:18" ht="13.5">
      <c r="B64" s="20"/>
      <c r="C64" s="21"/>
      <c r="D64" s="51"/>
      <c r="E64" s="21"/>
      <c r="F64" s="21"/>
      <c r="G64" s="21"/>
      <c r="H64" s="52"/>
      <c r="I64" s="21"/>
      <c r="J64" s="51"/>
      <c r="K64" s="21"/>
      <c r="L64" s="21"/>
      <c r="M64" s="21"/>
      <c r="N64" s="21"/>
      <c r="O64" s="21"/>
      <c r="P64" s="52"/>
      <c r="Q64" s="21"/>
      <c r="R64" s="22"/>
    </row>
    <row r="65" spans="2:21" ht="13.5">
      <c r="B65" s="20"/>
      <c r="C65" s="21"/>
      <c r="D65" s="51"/>
      <c r="E65" s="21"/>
      <c r="F65" s="21"/>
      <c r="G65" s="21"/>
      <c r="H65" s="52"/>
      <c r="I65" s="21"/>
      <c r="J65" s="51"/>
      <c r="K65" s="21"/>
      <c r="L65" s="21"/>
      <c r="M65" s="21"/>
      <c r="N65" s="21"/>
      <c r="O65" s="21"/>
      <c r="P65" s="52"/>
      <c r="Q65" s="21"/>
      <c r="R65" s="22"/>
    </row>
    <row r="66" spans="2:21" ht="13.5">
      <c r="B66" s="20"/>
      <c r="C66" s="21"/>
      <c r="D66" s="51"/>
      <c r="E66" s="21"/>
      <c r="F66" s="21"/>
      <c r="G66" s="21"/>
      <c r="H66" s="52"/>
      <c r="I66" s="21"/>
      <c r="J66" s="51"/>
      <c r="K66" s="21"/>
      <c r="L66" s="21"/>
      <c r="M66" s="21"/>
      <c r="N66" s="21"/>
      <c r="O66" s="21"/>
      <c r="P66" s="52"/>
      <c r="Q66" s="21"/>
      <c r="R66" s="22"/>
    </row>
    <row r="67" spans="2:21" ht="13.5">
      <c r="B67" s="20"/>
      <c r="C67" s="21"/>
      <c r="D67" s="51"/>
      <c r="E67" s="21"/>
      <c r="F67" s="21"/>
      <c r="G67" s="21"/>
      <c r="H67" s="52"/>
      <c r="I67" s="21"/>
      <c r="J67" s="51"/>
      <c r="K67" s="21"/>
      <c r="L67" s="21"/>
      <c r="M67" s="21"/>
      <c r="N67" s="21"/>
      <c r="O67" s="21"/>
      <c r="P67" s="52"/>
      <c r="Q67" s="21"/>
      <c r="R67" s="22"/>
    </row>
    <row r="68" spans="2:21" ht="13.5">
      <c r="B68" s="20"/>
      <c r="C68" s="21"/>
      <c r="D68" s="51"/>
      <c r="E68" s="21"/>
      <c r="F68" s="21"/>
      <c r="G68" s="21"/>
      <c r="H68" s="52"/>
      <c r="I68" s="21"/>
      <c r="J68" s="51"/>
      <c r="K68" s="21"/>
      <c r="L68" s="21"/>
      <c r="M68" s="21"/>
      <c r="N68" s="21"/>
      <c r="O68" s="21"/>
      <c r="P68" s="52"/>
      <c r="Q68" s="21"/>
      <c r="R68" s="22"/>
    </row>
    <row r="69" spans="2:21" ht="13.5">
      <c r="B69" s="20"/>
      <c r="C69" s="21"/>
      <c r="D69" s="51"/>
      <c r="E69" s="21"/>
      <c r="F69" s="21"/>
      <c r="G69" s="21"/>
      <c r="H69" s="52"/>
      <c r="I69" s="21"/>
      <c r="J69" s="51"/>
      <c r="K69" s="21"/>
      <c r="L69" s="21"/>
      <c r="M69" s="21"/>
      <c r="N69" s="21"/>
      <c r="O69" s="21"/>
      <c r="P69" s="52"/>
      <c r="Q69" s="21"/>
      <c r="R69" s="22"/>
    </row>
    <row r="70" spans="2:21" s="1" customFormat="1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21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21" s="1" customFormat="1" ht="6.95" customHeight="1">
      <c r="B75" s="118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20"/>
    </row>
    <row r="76" spans="2:21" s="1" customFormat="1" ht="36.950000000000003" customHeight="1">
      <c r="B76" s="33"/>
      <c r="C76" s="201" t="s">
        <v>96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35"/>
      <c r="T76" s="121"/>
      <c r="U76" s="121"/>
    </row>
    <row r="77" spans="2:21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  <c r="T77" s="121"/>
      <c r="U77" s="121"/>
    </row>
    <row r="78" spans="2:21" s="1" customFormat="1" ht="36.950000000000003" customHeight="1">
      <c r="B78" s="33"/>
      <c r="C78" s="67" t="s">
        <v>17</v>
      </c>
      <c r="D78" s="34"/>
      <c r="E78" s="34"/>
      <c r="F78" s="221" t="str">
        <f>F6</f>
        <v>Bělkovice- Lašťany - oprava dešťová kanalizace, stoka A - úsek před vyústěním</v>
      </c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34"/>
      <c r="R78" s="35"/>
      <c r="T78" s="121"/>
      <c r="U78" s="121"/>
    </row>
    <row r="79" spans="2:21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5"/>
      <c r="T79" s="121"/>
      <c r="U79" s="121"/>
    </row>
    <row r="80" spans="2:21" s="1" customFormat="1" ht="18" customHeight="1">
      <c r="B80" s="33"/>
      <c r="C80" s="28" t="s">
        <v>24</v>
      </c>
      <c r="D80" s="34"/>
      <c r="E80" s="34"/>
      <c r="F80" s="26" t="str">
        <f>F8</f>
        <v xml:space="preserve"> </v>
      </c>
      <c r="G80" s="34"/>
      <c r="H80" s="34"/>
      <c r="I80" s="34"/>
      <c r="J80" s="34"/>
      <c r="K80" s="28" t="s">
        <v>26</v>
      </c>
      <c r="L80" s="34"/>
      <c r="M80" s="248" t="str">
        <f>IF(O8="","",O8)</f>
        <v>19. 10. 2016</v>
      </c>
      <c r="N80" s="220"/>
      <c r="O80" s="220"/>
      <c r="P80" s="220"/>
      <c r="Q80" s="34"/>
      <c r="R80" s="35"/>
      <c r="T80" s="121"/>
      <c r="U80" s="121"/>
    </row>
    <row r="81" spans="2:47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  <c r="T81" s="121"/>
      <c r="U81" s="121"/>
    </row>
    <row r="82" spans="2:47" s="1" customFormat="1">
      <c r="B82" s="33"/>
      <c r="C82" s="28" t="s">
        <v>30</v>
      </c>
      <c r="D82" s="34"/>
      <c r="E82" s="34"/>
      <c r="F82" s="26" t="str">
        <f>E11</f>
        <v xml:space="preserve"> </v>
      </c>
      <c r="G82" s="34"/>
      <c r="H82" s="34"/>
      <c r="I82" s="34"/>
      <c r="J82" s="34"/>
      <c r="K82" s="28" t="s">
        <v>35</v>
      </c>
      <c r="L82" s="34"/>
      <c r="M82" s="206" t="str">
        <f>E17</f>
        <v xml:space="preserve"> </v>
      </c>
      <c r="N82" s="220"/>
      <c r="O82" s="220"/>
      <c r="P82" s="220"/>
      <c r="Q82" s="220"/>
      <c r="R82" s="35"/>
      <c r="T82" s="121"/>
      <c r="U82" s="121"/>
    </row>
    <row r="83" spans="2:47" s="1" customFormat="1" ht="14.45" customHeight="1">
      <c r="B83" s="33"/>
      <c r="C83" s="28" t="s">
        <v>33</v>
      </c>
      <c r="D83" s="34"/>
      <c r="E83" s="34"/>
      <c r="F83" s="26" t="str">
        <f>IF(E14="","",E14)</f>
        <v>Vyplň údaj</v>
      </c>
      <c r="G83" s="34"/>
      <c r="H83" s="34"/>
      <c r="I83" s="34"/>
      <c r="J83" s="34"/>
      <c r="K83" s="28" t="s">
        <v>37</v>
      </c>
      <c r="L83" s="34"/>
      <c r="M83" s="206" t="str">
        <f>E20</f>
        <v xml:space="preserve"> </v>
      </c>
      <c r="N83" s="220"/>
      <c r="O83" s="220"/>
      <c r="P83" s="220"/>
      <c r="Q83" s="220"/>
      <c r="R83" s="35"/>
      <c r="T83" s="121"/>
      <c r="U83" s="121"/>
    </row>
    <row r="84" spans="2:47" s="1" customFormat="1" ht="10.35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T84" s="121"/>
      <c r="U84" s="121"/>
    </row>
    <row r="85" spans="2:47" s="1" customFormat="1" ht="29.25" customHeight="1">
      <c r="B85" s="33"/>
      <c r="C85" s="249" t="s">
        <v>97</v>
      </c>
      <c r="D85" s="250"/>
      <c r="E85" s="250"/>
      <c r="F85" s="250"/>
      <c r="G85" s="250"/>
      <c r="H85" s="111"/>
      <c r="I85" s="111"/>
      <c r="J85" s="111"/>
      <c r="K85" s="111"/>
      <c r="L85" s="111"/>
      <c r="M85" s="111"/>
      <c r="N85" s="249" t="s">
        <v>98</v>
      </c>
      <c r="O85" s="220"/>
      <c r="P85" s="220"/>
      <c r="Q85" s="220"/>
      <c r="R85" s="35"/>
      <c r="T85" s="121"/>
      <c r="U85" s="121"/>
    </row>
    <row r="86" spans="2:47" s="1" customFormat="1" ht="10.3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T86" s="121"/>
      <c r="U86" s="121"/>
    </row>
    <row r="87" spans="2:47" s="1" customFormat="1" ht="29.25" customHeight="1">
      <c r="B87" s="33"/>
      <c r="C87" s="122" t="s">
        <v>99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240">
        <f>N127</f>
        <v>0</v>
      </c>
      <c r="O87" s="220"/>
      <c r="P87" s="220"/>
      <c r="Q87" s="220"/>
      <c r="R87" s="35"/>
      <c r="T87" s="121"/>
      <c r="U87" s="121"/>
      <c r="AU87" s="16" t="s">
        <v>100</v>
      </c>
    </row>
    <row r="88" spans="2:47" s="6" customFormat="1" ht="24.95" customHeight="1">
      <c r="B88" s="123"/>
      <c r="C88" s="124"/>
      <c r="D88" s="125" t="s">
        <v>101</v>
      </c>
      <c r="E88" s="124"/>
      <c r="F88" s="124"/>
      <c r="G88" s="124"/>
      <c r="H88" s="124"/>
      <c r="I88" s="124"/>
      <c r="J88" s="124"/>
      <c r="K88" s="124"/>
      <c r="L88" s="124"/>
      <c r="M88" s="124"/>
      <c r="N88" s="251">
        <f>N128</f>
        <v>0</v>
      </c>
      <c r="O88" s="252"/>
      <c r="P88" s="252"/>
      <c r="Q88" s="252"/>
      <c r="R88" s="126"/>
      <c r="T88" s="127"/>
      <c r="U88" s="127"/>
    </row>
    <row r="89" spans="2:47" s="7" customFormat="1" ht="19.899999999999999" customHeight="1">
      <c r="B89" s="128"/>
      <c r="C89" s="129"/>
      <c r="D89" s="99" t="s">
        <v>102</v>
      </c>
      <c r="E89" s="129"/>
      <c r="F89" s="129"/>
      <c r="G89" s="129"/>
      <c r="H89" s="129"/>
      <c r="I89" s="129"/>
      <c r="J89" s="129"/>
      <c r="K89" s="129"/>
      <c r="L89" s="129"/>
      <c r="M89" s="129"/>
      <c r="N89" s="237">
        <f>N129</f>
        <v>0</v>
      </c>
      <c r="O89" s="253"/>
      <c r="P89" s="253"/>
      <c r="Q89" s="253"/>
      <c r="R89" s="130"/>
      <c r="T89" s="131"/>
      <c r="U89" s="131"/>
    </row>
    <row r="90" spans="2:47" s="7" customFormat="1" ht="14.85" customHeight="1">
      <c r="B90" s="128"/>
      <c r="C90" s="129"/>
      <c r="D90" s="99" t="s">
        <v>103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37">
        <f>N164</f>
        <v>0</v>
      </c>
      <c r="O90" s="253"/>
      <c r="P90" s="253"/>
      <c r="Q90" s="253"/>
      <c r="R90" s="130"/>
      <c r="T90" s="131"/>
      <c r="U90" s="131"/>
    </row>
    <row r="91" spans="2:47" s="7" customFormat="1" ht="19.899999999999999" customHeight="1">
      <c r="B91" s="128"/>
      <c r="C91" s="129"/>
      <c r="D91" s="99" t="s">
        <v>104</v>
      </c>
      <c r="E91" s="129"/>
      <c r="F91" s="129"/>
      <c r="G91" s="129"/>
      <c r="H91" s="129"/>
      <c r="I91" s="129"/>
      <c r="J91" s="129"/>
      <c r="K91" s="129"/>
      <c r="L91" s="129"/>
      <c r="M91" s="129"/>
      <c r="N91" s="237">
        <f>N169</f>
        <v>0</v>
      </c>
      <c r="O91" s="253"/>
      <c r="P91" s="253"/>
      <c r="Q91" s="253"/>
      <c r="R91" s="130"/>
      <c r="T91" s="131"/>
      <c r="U91" s="131"/>
    </row>
    <row r="92" spans="2:47" s="7" customFormat="1" ht="19.899999999999999" customHeight="1">
      <c r="B92" s="128"/>
      <c r="C92" s="129"/>
      <c r="D92" s="99" t="s">
        <v>105</v>
      </c>
      <c r="E92" s="129"/>
      <c r="F92" s="129"/>
      <c r="G92" s="129"/>
      <c r="H92" s="129"/>
      <c r="I92" s="129"/>
      <c r="J92" s="129"/>
      <c r="K92" s="129"/>
      <c r="L92" s="129"/>
      <c r="M92" s="129"/>
      <c r="N92" s="237">
        <f>N179</f>
        <v>0</v>
      </c>
      <c r="O92" s="253"/>
      <c r="P92" s="253"/>
      <c r="Q92" s="253"/>
      <c r="R92" s="130"/>
      <c r="T92" s="131"/>
      <c r="U92" s="131"/>
    </row>
    <row r="93" spans="2:47" s="7" customFormat="1" ht="14.85" customHeight="1">
      <c r="B93" s="128"/>
      <c r="C93" s="129"/>
      <c r="D93" s="99" t="s">
        <v>106</v>
      </c>
      <c r="E93" s="129"/>
      <c r="F93" s="129"/>
      <c r="G93" s="129"/>
      <c r="H93" s="129"/>
      <c r="I93" s="129"/>
      <c r="J93" s="129"/>
      <c r="K93" s="129"/>
      <c r="L93" s="129"/>
      <c r="M93" s="129"/>
      <c r="N93" s="237">
        <f>N180</f>
        <v>0</v>
      </c>
      <c r="O93" s="253"/>
      <c r="P93" s="253"/>
      <c r="Q93" s="253"/>
      <c r="R93" s="130"/>
      <c r="T93" s="131"/>
      <c r="U93" s="131"/>
    </row>
    <row r="94" spans="2:47" s="7" customFormat="1" ht="14.85" customHeight="1">
      <c r="B94" s="128"/>
      <c r="C94" s="129"/>
      <c r="D94" s="99" t="s">
        <v>107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37">
        <f>N186</f>
        <v>0</v>
      </c>
      <c r="O94" s="253"/>
      <c r="P94" s="253"/>
      <c r="Q94" s="253"/>
      <c r="R94" s="130"/>
      <c r="T94" s="131"/>
      <c r="U94" s="131"/>
    </row>
    <row r="95" spans="2:47" s="7" customFormat="1" ht="19.899999999999999" customHeight="1">
      <c r="B95" s="128"/>
      <c r="C95" s="129"/>
      <c r="D95" s="99" t="s">
        <v>108</v>
      </c>
      <c r="E95" s="129"/>
      <c r="F95" s="129"/>
      <c r="G95" s="129"/>
      <c r="H95" s="129"/>
      <c r="I95" s="129"/>
      <c r="J95" s="129"/>
      <c r="K95" s="129"/>
      <c r="L95" s="129"/>
      <c r="M95" s="129"/>
      <c r="N95" s="237">
        <f>N191</f>
        <v>0</v>
      </c>
      <c r="O95" s="253"/>
      <c r="P95" s="253"/>
      <c r="Q95" s="253"/>
      <c r="R95" s="130"/>
      <c r="T95" s="131"/>
      <c r="U95" s="131"/>
    </row>
    <row r="96" spans="2:47" s="7" customFormat="1" ht="14.85" customHeight="1">
      <c r="B96" s="128"/>
      <c r="C96" s="129"/>
      <c r="D96" s="99" t="s">
        <v>109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37">
        <f>N192</f>
        <v>0</v>
      </c>
      <c r="O96" s="253"/>
      <c r="P96" s="253"/>
      <c r="Q96" s="253"/>
      <c r="R96" s="130"/>
      <c r="T96" s="131"/>
      <c r="U96" s="131"/>
    </row>
    <row r="97" spans="2:65" s="7" customFormat="1" ht="14.85" customHeight="1">
      <c r="B97" s="128"/>
      <c r="C97" s="129"/>
      <c r="D97" s="99" t="s">
        <v>110</v>
      </c>
      <c r="E97" s="129"/>
      <c r="F97" s="129"/>
      <c r="G97" s="129"/>
      <c r="H97" s="129"/>
      <c r="I97" s="129"/>
      <c r="J97" s="129"/>
      <c r="K97" s="129"/>
      <c r="L97" s="129"/>
      <c r="M97" s="129"/>
      <c r="N97" s="237">
        <f>N203</f>
        <v>0</v>
      </c>
      <c r="O97" s="253"/>
      <c r="P97" s="253"/>
      <c r="Q97" s="253"/>
      <c r="R97" s="130"/>
      <c r="T97" s="131"/>
      <c r="U97" s="131"/>
    </row>
    <row r="98" spans="2:65" s="7" customFormat="1" ht="19.899999999999999" customHeight="1">
      <c r="B98" s="128"/>
      <c r="C98" s="129"/>
      <c r="D98" s="99" t="s">
        <v>111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37">
        <f>N220</f>
        <v>0</v>
      </c>
      <c r="O98" s="253"/>
      <c r="P98" s="253"/>
      <c r="Q98" s="253"/>
      <c r="R98" s="130"/>
      <c r="T98" s="131"/>
      <c r="U98" s="131"/>
    </row>
    <row r="99" spans="2:65" s="7" customFormat="1" ht="14.85" customHeight="1">
      <c r="B99" s="128"/>
      <c r="C99" s="129"/>
      <c r="D99" s="99" t="s">
        <v>112</v>
      </c>
      <c r="E99" s="129"/>
      <c r="F99" s="129"/>
      <c r="G99" s="129"/>
      <c r="H99" s="129"/>
      <c r="I99" s="129"/>
      <c r="J99" s="129"/>
      <c r="K99" s="129"/>
      <c r="L99" s="129"/>
      <c r="M99" s="129"/>
      <c r="N99" s="237">
        <f>N222</f>
        <v>0</v>
      </c>
      <c r="O99" s="253"/>
      <c r="P99" s="253"/>
      <c r="Q99" s="253"/>
      <c r="R99" s="130"/>
      <c r="T99" s="131"/>
      <c r="U99" s="131"/>
    </row>
    <row r="100" spans="2:65" s="6" customFormat="1" ht="24.95" customHeight="1">
      <c r="B100" s="123"/>
      <c r="C100" s="124"/>
      <c r="D100" s="125" t="s">
        <v>113</v>
      </c>
      <c r="E100" s="124"/>
      <c r="F100" s="124"/>
      <c r="G100" s="124"/>
      <c r="H100" s="124"/>
      <c r="I100" s="124"/>
      <c r="J100" s="124"/>
      <c r="K100" s="124"/>
      <c r="L100" s="124"/>
      <c r="M100" s="124"/>
      <c r="N100" s="251">
        <f>N229</f>
        <v>0</v>
      </c>
      <c r="O100" s="252"/>
      <c r="P100" s="252"/>
      <c r="Q100" s="252"/>
      <c r="R100" s="126"/>
      <c r="T100" s="127"/>
      <c r="U100" s="127"/>
    </row>
    <row r="101" spans="2:65" s="6" customFormat="1" ht="21.75" customHeight="1">
      <c r="B101" s="123"/>
      <c r="C101" s="124"/>
      <c r="D101" s="125" t="s">
        <v>114</v>
      </c>
      <c r="E101" s="124"/>
      <c r="F101" s="124"/>
      <c r="G101" s="124"/>
      <c r="H101" s="124"/>
      <c r="I101" s="124"/>
      <c r="J101" s="124"/>
      <c r="K101" s="124"/>
      <c r="L101" s="124"/>
      <c r="M101" s="124"/>
      <c r="N101" s="254">
        <f>N239</f>
        <v>0</v>
      </c>
      <c r="O101" s="252"/>
      <c r="P101" s="252"/>
      <c r="Q101" s="252"/>
      <c r="R101" s="126"/>
      <c r="T101" s="127"/>
      <c r="U101" s="127"/>
    </row>
    <row r="102" spans="2:65" s="1" customFormat="1" ht="21.75" customHeight="1"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5"/>
      <c r="T102" s="121"/>
      <c r="U102" s="121"/>
    </row>
    <row r="103" spans="2:65" s="1" customFormat="1" ht="29.25" customHeight="1">
      <c r="B103" s="33"/>
      <c r="C103" s="122" t="s">
        <v>115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255">
        <f>ROUND(N104+N105+N106+N107+N108+N109,2)</f>
        <v>0</v>
      </c>
      <c r="O103" s="220"/>
      <c r="P103" s="220"/>
      <c r="Q103" s="220"/>
      <c r="R103" s="35"/>
      <c r="T103" s="132"/>
      <c r="U103" s="133" t="s">
        <v>42</v>
      </c>
    </row>
    <row r="104" spans="2:65" s="1" customFormat="1" ht="18" customHeight="1">
      <c r="B104" s="33"/>
      <c r="C104" s="34"/>
      <c r="D104" s="238" t="s">
        <v>116</v>
      </c>
      <c r="E104" s="220"/>
      <c r="F104" s="220"/>
      <c r="G104" s="220"/>
      <c r="H104" s="220"/>
      <c r="I104" s="34"/>
      <c r="J104" s="34"/>
      <c r="K104" s="34"/>
      <c r="L104" s="34"/>
      <c r="M104" s="34"/>
      <c r="N104" s="236">
        <f>ROUND(N87*T104,2)</f>
        <v>0</v>
      </c>
      <c r="O104" s="220"/>
      <c r="P104" s="220"/>
      <c r="Q104" s="220"/>
      <c r="R104" s="35"/>
      <c r="S104" s="134"/>
      <c r="T104" s="76"/>
      <c r="U104" s="135" t="s">
        <v>43</v>
      </c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7" t="s">
        <v>117</v>
      </c>
      <c r="AZ104" s="136"/>
      <c r="BA104" s="136"/>
      <c r="BB104" s="136"/>
      <c r="BC104" s="136"/>
      <c r="BD104" s="136"/>
      <c r="BE104" s="138">
        <f t="shared" ref="BE104:BE109" si="0">IF(U104="základní",N104,0)</f>
        <v>0</v>
      </c>
      <c r="BF104" s="138">
        <f t="shared" ref="BF104:BF109" si="1">IF(U104="snížená",N104,0)</f>
        <v>0</v>
      </c>
      <c r="BG104" s="138">
        <f t="shared" ref="BG104:BG109" si="2">IF(U104="zákl. přenesená",N104,0)</f>
        <v>0</v>
      </c>
      <c r="BH104" s="138">
        <f t="shared" ref="BH104:BH109" si="3">IF(U104="sníž. přenesená",N104,0)</f>
        <v>0</v>
      </c>
      <c r="BI104" s="138">
        <f t="shared" ref="BI104:BI109" si="4">IF(U104="nulová",N104,0)</f>
        <v>0</v>
      </c>
      <c r="BJ104" s="137" t="s">
        <v>23</v>
      </c>
      <c r="BK104" s="136"/>
      <c r="BL104" s="136"/>
      <c r="BM104" s="136"/>
    </row>
    <row r="105" spans="2:65" s="1" customFormat="1" ht="18" customHeight="1">
      <c r="B105" s="33"/>
      <c r="C105" s="34"/>
      <c r="D105" s="238" t="s">
        <v>118</v>
      </c>
      <c r="E105" s="220"/>
      <c r="F105" s="220"/>
      <c r="G105" s="220"/>
      <c r="H105" s="220"/>
      <c r="I105" s="34"/>
      <c r="J105" s="34"/>
      <c r="K105" s="34"/>
      <c r="L105" s="34"/>
      <c r="M105" s="34"/>
      <c r="N105" s="236">
        <f>ROUND(N87*T105,2)</f>
        <v>0</v>
      </c>
      <c r="O105" s="220"/>
      <c r="P105" s="220"/>
      <c r="Q105" s="220"/>
      <c r="R105" s="35"/>
      <c r="S105" s="134"/>
      <c r="T105" s="76"/>
      <c r="U105" s="135" t="s">
        <v>43</v>
      </c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7" t="s">
        <v>117</v>
      </c>
      <c r="AZ105" s="136"/>
      <c r="BA105" s="136"/>
      <c r="BB105" s="136"/>
      <c r="BC105" s="136"/>
      <c r="BD105" s="136"/>
      <c r="BE105" s="138">
        <f t="shared" si="0"/>
        <v>0</v>
      </c>
      <c r="BF105" s="138">
        <f t="shared" si="1"/>
        <v>0</v>
      </c>
      <c r="BG105" s="138">
        <f t="shared" si="2"/>
        <v>0</v>
      </c>
      <c r="BH105" s="138">
        <f t="shared" si="3"/>
        <v>0</v>
      </c>
      <c r="BI105" s="138">
        <f t="shared" si="4"/>
        <v>0</v>
      </c>
      <c r="BJ105" s="137" t="s">
        <v>23</v>
      </c>
      <c r="BK105" s="136"/>
      <c r="BL105" s="136"/>
      <c r="BM105" s="136"/>
    </row>
    <row r="106" spans="2:65" s="1" customFormat="1" ht="18" customHeight="1">
      <c r="B106" s="33"/>
      <c r="C106" s="34"/>
      <c r="D106" s="238" t="s">
        <v>119</v>
      </c>
      <c r="E106" s="220"/>
      <c r="F106" s="220"/>
      <c r="G106" s="220"/>
      <c r="H106" s="220"/>
      <c r="I106" s="34"/>
      <c r="J106" s="34"/>
      <c r="K106" s="34"/>
      <c r="L106" s="34"/>
      <c r="M106" s="34"/>
      <c r="N106" s="236">
        <f>ROUND(N87*T106,2)</f>
        <v>0</v>
      </c>
      <c r="O106" s="220"/>
      <c r="P106" s="220"/>
      <c r="Q106" s="220"/>
      <c r="R106" s="35"/>
      <c r="S106" s="134"/>
      <c r="T106" s="76"/>
      <c r="U106" s="135" t="s">
        <v>43</v>
      </c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7" t="s">
        <v>117</v>
      </c>
      <c r="AZ106" s="136"/>
      <c r="BA106" s="136"/>
      <c r="BB106" s="136"/>
      <c r="BC106" s="136"/>
      <c r="BD106" s="136"/>
      <c r="BE106" s="138">
        <f t="shared" si="0"/>
        <v>0</v>
      </c>
      <c r="BF106" s="138">
        <f t="shared" si="1"/>
        <v>0</v>
      </c>
      <c r="BG106" s="138">
        <f t="shared" si="2"/>
        <v>0</v>
      </c>
      <c r="BH106" s="138">
        <f t="shared" si="3"/>
        <v>0</v>
      </c>
      <c r="BI106" s="138">
        <f t="shared" si="4"/>
        <v>0</v>
      </c>
      <c r="BJ106" s="137" t="s">
        <v>23</v>
      </c>
      <c r="BK106" s="136"/>
      <c r="BL106" s="136"/>
      <c r="BM106" s="136"/>
    </row>
    <row r="107" spans="2:65" s="1" customFormat="1" ht="18" customHeight="1">
      <c r="B107" s="33"/>
      <c r="C107" s="34"/>
      <c r="D107" s="238" t="s">
        <v>120</v>
      </c>
      <c r="E107" s="220"/>
      <c r="F107" s="220"/>
      <c r="G107" s="220"/>
      <c r="H107" s="220"/>
      <c r="I107" s="34"/>
      <c r="J107" s="34"/>
      <c r="K107" s="34"/>
      <c r="L107" s="34"/>
      <c r="M107" s="34"/>
      <c r="N107" s="236">
        <f>ROUND(N87*T107,2)</f>
        <v>0</v>
      </c>
      <c r="O107" s="220"/>
      <c r="P107" s="220"/>
      <c r="Q107" s="220"/>
      <c r="R107" s="35"/>
      <c r="S107" s="134"/>
      <c r="T107" s="76"/>
      <c r="U107" s="135" t="s">
        <v>43</v>
      </c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7" t="s">
        <v>117</v>
      </c>
      <c r="AZ107" s="136"/>
      <c r="BA107" s="136"/>
      <c r="BB107" s="136"/>
      <c r="BC107" s="136"/>
      <c r="BD107" s="136"/>
      <c r="BE107" s="138">
        <f t="shared" si="0"/>
        <v>0</v>
      </c>
      <c r="BF107" s="138">
        <f t="shared" si="1"/>
        <v>0</v>
      </c>
      <c r="BG107" s="138">
        <f t="shared" si="2"/>
        <v>0</v>
      </c>
      <c r="BH107" s="138">
        <f t="shared" si="3"/>
        <v>0</v>
      </c>
      <c r="BI107" s="138">
        <f t="shared" si="4"/>
        <v>0</v>
      </c>
      <c r="BJ107" s="137" t="s">
        <v>23</v>
      </c>
      <c r="BK107" s="136"/>
      <c r="BL107" s="136"/>
      <c r="BM107" s="136"/>
    </row>
    <row r="108" spans="2:65" s="1" customFormat="1" ht="18" customHeight="1">
      <c r="B108" s="33"/>
      <c r="C108" s="34"/>
      <c r="D108" s="238" t="s">
        <v>121</v>
      </c>
      <c r="E108" s="220"/>
      <c r="F108" s="220"/>
      <c r="G108" s="220"/>
      <c r="H108" s="220"/>
      <c r="I108" s="34"/>
      <c r="J108" s="34"/>
      <c r="K108" s="34"/>
      <c r="L108" s="34"/>
      <c r="M108" s="34"/>
      <c r="N108" s="236">
        <f>ROUND(N87*T108,2)</f>
        <v>0</v>
      </c>
      <c r="O108" s="220"/>
      <c r="P108" s="220"/>
      <c r="Q108" s="220"/>
      <c r="R108" s="35"/>
      <c r="S108" s="134"/>
      <c r="T108" s="76"/>
      <c r="U108" s="135" t="s">
        <v>43</v>
      </c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7" t="s">
        <v>117</v>
      </c>
      <c r="AZ108" s="136"/>
      <c r="BA108" s="136"/>
      <c r="BB108" s="136"/>
      <c r="BC108" s="136"/>
      <c r="BD108" s="136"/>
      <c r="BE108" s="138">
        <f t="shared" si="0"/>
        <v>0</v>
      </c>
      <c r="BF108" s="138">
        <f t="shared" si="1"/>
        <v>0</v>
      </c>
      <c r="BG108" s="138">
        <f t="shared" si="2"/>
        <v>0</v>
      </c>
      <c r="BH108" s="138">
        <f t="shared" si="3"/>
        <v>0</v>
      </c>
      <c r="BI108" s="138">
        <f t="shared" si="4"/>
        <v>0</v>
      </c>
      <c r="BJ108" s="137" t="s">
        <v>23</v>
      </c>
      <c r="BK108" s="136"/>
      <c r="BL108" s="136"/>
      <c r="BM108" s="136"/>
    </row>
    <row r="109" spans="2:65" s="1" customFormat="1" ht="18" customHeight="1">
      <c r="B109" s="33"/>
      <c r="C109" s="34"/>
      <c r="D109" s="99" t="s">
        <v>122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236">
        <f>ROUND(N87*T109,2)</f>
        <v>0</v>
      </c>
      <c r="O109" s="220"/>
      <c r="P109" s="220"/>
      <c r="Q109" s="220"/>
      <c r="R109" s="35"/>
      <c r="S109" s="134"/>
      <c r="T109" s="139"/>
      <c r="U109" s="140" t="s">
        <v>43</v>
      </c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7" t="s">
        <v>123</v>
      </c>
      <c r="AZ109" s="136"/>
      <c r="BA109" s="136"/>
      <c r="BB109" s="136"/>
      <c r="BC109" s="136"/>
      <c r="BD109" s="136"/>
      <c r="BE109" s="138">
        <f t="shared" si="0"/>
        <v>0</v>
      </c>
      <c r="BF109" s="138">
        <f t="shared" si="1"/>
        <v>0</v>
      </c>
      <c r="BG109" s="138">
        <f t="shared" si="2"/>
        <v>0</v>
      </c>
      <c r="BH109" s="138">
        <f t="shared" si="3"/>
        <v>0</v>
      </c>
      <c r="BI109" s="138">
        <f t="shared" si="4"/>
        <v>0</v>
      </c>
      <c r="BJ109" s="137" t="s">
        <v>23</v>
      </c>
      <c r="BK109" s="136"/>
      <c r="BL109" s="136"/>
      <c r="BM109" s="136"/>
    </row>
    <row r="110" spans="2:65" s="1" customFormat="1" ht="13.5"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  <c r="T110" s="121"/>
      <c r="U110" s="121"/>
    </row>
    <row r="111" spans="2:65" s="1" customFormat="1" ht="29.25" customHeight="1">
      <c r="B111" s="33"/>
      <c r="C111" s="110" t="s">
        <v>91</v>
      </c>
      <c r="D111" s="111"/>
      <c r="E111" s="111"/>
      <c r="F111" s="111"/>
      <c r="G111" s="111"/>
      <c r="H111" s="111"/>
      <c r="I111" s="111"/>
      <c r="J111" s="111"/>
      <c r="K111" s="111"/>
      <c r="L111" s="241">
        <f>ROUND(SUM(N87+N103),2)</f>
        <v>0</v>
      </c>
      <c r="M111" s="250"/>
      <c r="N111" s="250"/>
      <c r="O111" s="250"/>
      <c r="P111" s="250"/>
      <c r="Q111" s="250"/>
      <c r="R111" s="35"/>
      <c r="T111" s="121"/>
      <c r="U111" s="121"/>
    </row>
    <row r="112" spans="2:65" s="1" customFormat="1" ht="6.95" customHeight="1"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9"/>
      <c r="T112" s="121"/>
      <c r="U112" s="121"/>
    </row>
    <row r="116" spans="2:63" s="1" customFormat="1" ht="6.95" customHeight="1"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</row>
    <row r="117" spans="2:63" s="1" customFormat="1" ht="36.950000000000003" customHeight="1">
      <c r="B117" s="33"/>
      <c r="C117" s="201" t="s">
        <v>124</v>
      </c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35"/>
    </row>
    <row r="118" spans="2:63" s="1" customFormat="1" ht="6.95" customHeight="1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63" s="1" customFormat="1" ht="36.950000000000003" customHeight="1">
      <c r="B119" s="33"/>
      <c r="C119" s="67" t="s">
        <v>17</v>
      </c>
      <c r="D119" s="34"/>
      <c r="E119" s="34"/>
      <c r="F119" s="221" t="str">
        <f>F6</f>
        <v>Bělkovice- Lašťany - oprava dešťová kanalizace, stoka A - úsek před vyústěním</v>
      </c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34"/>
      <c r="R119" s="35"/>
    </row>
    <row r="120" spans="2:63" s="1" customFormat="1" ht="6.95" customHeight="1"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5"/>
    </row>
    <row r="121" spans="2:63" s="1" customFormat="1" ht="18" customHeight="1">
      <c r="B121" s="33"/>
      <c r="C121" s="28" t="s">
        <v>24</v>
      </c>
      <c r="D121" s="34"/>
      <c r="E121" s="34"/>
      <c r="F121" s="26" t="str">
        <f>F8</f>
        <v xml:space="preserve"> </v>
      </c>
      <c r="G121" s="34"/>
      <c r="H121" s="34"/>
      <c r="I121" s="34"/>
      <c r="J121" s="34"/>
      <c r="K121" s="28" t="s">
        <v>26</v>
      </c>
      <c r="L121" s="34"/>
      <c r="M121" s="248" t="str">
        <f>IF(O8="","",O8)</f>
        <v>19. 10. 2016</v>
      </c>
      <c r="N121" s="220"/>
      <c r="O121" s="220"/>
      <c r="P121" s="220"/>
      <c r="Q121" s="34"/>
      <c r="R121" s="35"/>
    </row>
    <row r="122" spans="2:63" s="1" customFormat="1" ht="6.95" customHeight="1"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5"/>
    </row>
    <row r="123" spans="2:63" s="1" customFormat="1">
      <c r="B123" s="33"/>
      <c r="C123" s="28" t="s">
        <v>30</v>
      </c>
      <c r="D123" s="34"/>
      <c r="E123" s="34"/>
      <c r="F123" s="26" t="str">
        <f>E11</f>
        <v xml:space="preserve"> </v>
      </c>
      <c r="G123" s="34"/>
      <c r="H123" s="34"/>
      <c r="I123" s="34"/>
      <c r="J123" s="34"/>
      <c r="K123" s="28" t="s">
        <v>35</v>
      </c>
      <c r="L123" s="34"/>
      <c r="M123" s="206" t="str">
        <f>E17</f>
        <v xml:space="preserve"> </v>
      </c>
      <c r="N123" s="220"/>
      <c r="O123" s="220"/>
      <c r="P123" s="220"/>
      <c r="Q123" s="220"/>
      <c r="R123" s="35"/>
    </row>
    <row r="124" spans="2:63" s="1" customFormat="1" ht="14.45" customHeight="1">
      <c r="B124" s="33"/>
      <c r="C124" s="28" t="s">
        <v>33</v>
      </c>
      <c r="D124" s="34"/>
      <c r="E124" s="34"/>
      <c r="F124" s="26" t="str">
        <f>IF(E14="","",E14)</f>
        <v>Vyplň údaj</v>
      </c>
      <c r="G124" s="34"/>
      <c r="H124" s="34"/>
      <c r="I124" s="34"/>
      <c r="J124" s="34"/>
      <c r="K124" s="28" t="s">
        <v>37</v>
      </c>
      <c r="L124" s="34"/>
      <c r="M124" s="206" t="str">
        <f>E20</f>
        <v xml:space="preserve"> </v>
      </c>
      <c r="N124" s="220"/>
      <c r="O124" s="220"/>
      <c r="P124" s="220"/>
      <c r="Q124" s="220"/>
      <c r="R124" s="35"/>
    </row>
    <row r="125" spans="2:63" s="1" customFormat="1" ht="10.35" customHeight="1"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5"/>
    </row>
    <row r="126" spans="2:63" s="8" customFormat="1" ht="29.25" customHeight="1">
      <c r="B126" s="141"/>
      <c r="C126" s="142" t="s">
        <v>125</v>
      </c>
      <c r="D126" s="143" t="s">
        <v>126</v>
      </c>
      <c r="E126" s="143" t="s">
        <v>60</v>
      </c>
      <c r="F126" s="256" t="s">
        <v>127</v>
      </c>
      <c r="G126" s="257"/>
      <c r="H126" s="257"/>
      <c r="I126" s="257"/>
      <c r="J126" s="143" t="s">
        <v>128</v>
      </c>
      <c r="K126" s="143" t="s">
        <v>129</v>
      </c>
      <c r="L126" s="258" t="s">
        <v>130</v>
      </c>
      <c r="M126" s="257"/>
      <c r="N126" s="256" t="s">
        <v>98</v>
      </c>
      <c r="O126" s="257"/>
      <c r="P126" s="257"/>
      <c r="Q126" s="259"/>
      <c r="R126" s="144"/>
      <c r="T126" s="79" t="s">
        <v>131</v>
      </c>
      <c r="U126" s="80" t="s">
        <v>42</v>
      </c>
      <c r="V126" s="80" t="s">
        <v>132</v>
      </c>
      <c r="W126" s="80" t="s">
        <v>133</v>
      </c>
      <c r="X126" s="80" t="s">
        <v>134</v>
      </c>
      <c r="Y126" s="80" t="s">
        <v>135</v>
      </c>
      <c r="Z126" s="80" t="s">
        <v>136</v>
      </c>
      <c r="AA126" s="81" t="s">
        <v>137</v>
      </c>
    </row>
    <row r="127" spans="2:63" s="1" customFormat="1" ht="29.25" customHeight="1">
      <c r="B127" s="33"/>
      <c r="C127" s="83" t="s">
        <v>95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278">
        <f>BK127</f>
        <v>0</v>
      </c>
      <c r="O127" s="279"/>
      <c r="P127" s="279"/>
      <c r="Q127" s="279"/>
      <c r="R127" s="35"/>
      <c r="T127" s="82"/>
      <c r="U127" s="49"/>
      <c r="V127" s="49"/>
      <c r="W127" s="145">
        <f>W128+W229+W239</f>
        <v>0</v>
      </c>
      <c r="X127" s="49"/>
      <c r="Y127" s="145">
        <f>Y128+Y229+Y239</f>
        <v>259.69109600000002</v>
      </c>
      <c r="Z127" s="49"/>
      <c r="AA127" s="146">
        <f>AA128+AA229+AA239</f>
        <v>38.14</v>
      </c>
      <c r="AT127" s="16" t="s">
        <v>77</v>
      </c>
      <c r="AU127" s="16" t="s">
        <v>100</v>
      </c>
      <c r="BK127" s="147">
        <f>BK128+BK229+BK239</f>
        <v>0</v>
      </c>
    </row>
    <row r="128" spans="2:63" s="9" customFormat="1" ht="37.35" customHeight="1">
      <c r="B128" s="148"/>
      <c r="C128" s="149"/>
      <c r="D128" s="150" t="s">
        <v>101</v>
      </c>
      <c r="E128" s="150"/>
      <c r="F128" s="150"/>
      <c r="G128" s="150"/>
      <c r="H128" s="150"/>
      <c r="I128" s="150"/>
      <c r="J128" s="150"/>
      <c r="K128" s="150"/>
      <c r="L128" s="150"/>
      <c r="M128" s="150"/>
      <c r="N128" s="254">
        <f>BK128</f>
        <v>0</v>
      </c>
      <c r="O128" s="251"/>
      <c r="P128" s="251"/>
      <c r="Q128" s="251"/>
      <c r="R128" s="151"/>
      <c r="T128" s="152"/>
      <c r="U128" s="149"/>
      <c r="V128" s="149"/>
      <c r="W128" s="153">
        <f>W129+W169+W179+W191+W220</f>
        <v>0</v>
      </c>
      <c r="X128" s="149"/>
      <c r="Y128" s="153">
        <f>Y129+Y169+Y179+Y191+Y220</f>
        <v>259.69109600000002</v>
      </c>
      <c r="Z128" s="149"/>
      <c r="AA128" s="154">
        <f>AA129+AA169+AA179+AA191+AA220</f>
        <v>38.14</v>
      </c>
      <c r="AR128" s="155" t="s">
        <v>23</v>
      </c>
      <c r="AT128" s="156" t="s">
        <v>77</v>
      </c>
      <c r="AU128" s="156" t="s">
        <v>78</v>
      </c>
      <c r="AY128" s="155" t="s">
        <v>138</v>
      </c>
      <c r="BK128" s="157">
        <f>BK129+BK169+BK179+BK191+BK220</f>
        <v>0</v>
      </c>
    </row>
    <row r="129" spans="2:65" s="9" customFormat="1" ht="19.899999999999999" customHeight="1">
      <c r="B129" s="148"/>
      <c r="C129" s="149"/>
      <c r="D129" s="158" t="s">
        <v>102</v>
      </c>
      <c r="E129" s="158"/>
      <c r="F129" s="158"/>
      <c r="G129" s="158"/>
      <c r="H129" s="158"/>
      <c r="I129" s="158"/>
      <c r="J129" s="158"/>
      <c r="K129" s="158"/>
      <c r="L129" s="158"/>
      <c r="M129" s="158"/>
      <c r="N129" s="280">
        <f>BK129</f>
        <v>0</v>
      </c>
      <c r="O129" s="281"/>
      <c r="P129" s="281"/>
      <c r="Q129" s="281"/>
      <c r="R129" s="151"/>
      <c r="T129" s="152"/>
      <c r="U129" s="149"/>
      <c r="V129" s="149"/>
      <c r="W129" s="153">
        <f>W130+SUM(W131:W164)</f>
        <v>0</v>
      </c>
      <c r="X129" s="149"/>
      <c r="Y129" s="153">
        <f>Y130+SUM(Y131:Y164)</f>
        <v>222.05817999999999</v>
      </c>
      <c r="Z129" s="149"/>
      <c r="AA129" s="154">
        <f>AA130+SUM(AA131:AA164)</f>
        <v>0</v>
      </c>
      <c r="AR129" s="155" t="s">
        <v>23</v>
      </c>
      <c r="AT129" s="156" t="s">
        <v>77</v>
      </c>
      <c r="AU129" s="156" t="s">
        <v>23</v>
      </c>
      <c r="AY129" s="155" t="s">
        <v>138</v>
      </c>
      <c r="BK129" s="157">
        <f>BK130+SUM(BK131:BK164)</f>
        <v>0</v>
      </c>
    </row>
    <row r="130" spans="2:65" s="1" customFormat="1" ht="31.5" customHeight="1">
      <c r="B130" s="33"/>
      <c r="C130" s="159" t="s">
        <v>23</v>
      </c>
      <c r="D130" s="159" t="s">
        <v>139</v>
      </c>
      <c r="E130" s="160" t="s">
        <v>140</v>
      </c>
      <c r="F130" s="260" t="s">
        <v>141</v>
      </c>
      <c r="G130" s="261"/>
      <c r="H130" s="261"/>
      <c r="I130" s="261"/>
      <c r="J130" s="161" t="s">
        <v>142</v>
      </c>
      <c r="K130" s="162">
        <v>6</v>
      </c>
      <c r="L130" s="262">
        <v>0</v>
      </c>
      <c r="M130" s="261"/>
      <c r="N130" s="263">
        <f>ROUND(L130*K130,2)</f>
        <v>0</v>
      </c>
      <c r="O130" s="261"/>
      <c r="P130" s="261"/>
      <c r="Q130" s="261"/>
      <c r="R130" s="35"/>
      <c r="T130" s="163" t="s">
        <v>21</v>
      </c>
      <c r="U130" s="42" t="s">
        <v>43</v>
      </c>
      <c r="V130" s="34"/>
      <c r="W130" s="164">
        <f>V130*K130</f>
        <v>0</v>
      </c>
      <c r="X130" s="164">
        <v>8.6800000000000002E-3</v>
      </c>
      <c r="Y130" s="164">
        <f>X130*K130</f>
        <v>5.2080000000000001E-2</v>
      </c>
      <c r="Z130" s="164">
        <v>0</v>
      </c>
      <c r="AA130" s="165">
        <f>Z130*K130</f>
        <v>0</v>
      </c>
      <c r="AR130" s="16" t="s">
        <v>143</v>
      </c>
      <c r="AT130" s="16" t="s">
        <v>139</v>
      </c>
      <c r="AU130" s="16" t="s">
        <v>93</v>
      </c>
      <c r="AY130" s="16" t="s">
        <v>138</v>
      </c>
      <c r="BE130" s="103">
        <f>IF(U130="základní",N130,0)</f>
        <v>0</v>
      </c>
      <c r="BF130" s="103">
        <f>IF(U130="snížená",N130,0)</f>
        <v>0</v>
      </c>
      <c r="BG130" s="103">
        <f>IF(U130="zákl. přenesená",N130,0)</f>
        <v>0</v>
      </c>
      <c r="BH130" s="103">
        <f>IF(U130="sníž. přenesená",N130,0)</f>
        <v>0</v>
      </c>
      <c r="BI130" s="103">
        <f>IF(U130="nulová",N130,0)</f>
        <v>0</v>
      </c>
      <c r="BJ130" s="16" t="s">
        <v>23</v>
      </c>
      <c r="BK130" s="103">
        <f>ROUND(L130*K130,2)</f>
        <v>0</v>
      </c>
      <c r="BL130" s="16" t="s">
        <v>143</v>
      </c>
      <c r="BM130" s="16" t="s">
        <v>144</v>
      </c>
    </row>
    <row r="131" spans="2:65" s="1" customFormat="1" ht="31.5" customHeight="1">
      <c r="B131" s="33"/>
      <c r="C131" s="159" t="s">
        <v>93</v>
      </c>
      <c r="D131" s="159" t="s">
        <v>139</v>
      </c>
      <c r="E131" s="160" t="s">
        <v>145</v>
      </c>
      <c r="F131" s="260" t="s">
        <v>146</v>
      </c>
      <c r="G131" s="261"/>
      <c r="H131" s="261"/>
      <c r="I131" s="261"/>
      <c r="J131" s="161" t="s">
        <v>142</v>
      </c>
      <c r="K131" s="162">
        <v>9</v>
      </c>
      <c r="L131" s="262">
        <v>0</v>
      </c>
      <c r="M131" s="261"/>
      <c r="N131" s="263">
        <f>ROUND(L131*K131,2)</f>
        <v>0</v>
      </c>
      <c r="O131" s="261"/>
      <c r="P131" s="261"/>
      <c r="Q131" s="261"/>
      <c r="R131" s="35"/>
      <c r="T131" s="163" t="s">
        <v>21</v>
      </c>
      <c r="U131" s="42" t="s">
        <v>43</v>
      </c>
      <c r="V131" s="34"/>
      <c r="W131" s="164">
        <f>V131*K131</f>
        <v>0</v>
      </c>
      <c r="X131" s="164">
        <v>3.6900000000000002E-2</v>
      </c>
      <c r="Y131" s="164">
        <f>X131*K131</f>
        <v>0.33210000000000001</v>
      </c>
      <c r="Z131" s="164">
        <v>0</v>
      </c>
      <c r="AA131" s="165">
        <f>Z131*K131</f>
        <v>0</v>
      </c>
      <c r="AR131" s="16" t="s">
        <v>143</v>
      </c>
      <c r="AT131" s="16" t="s">
        <v>139</v>
      </c>
      <c r="AU131" s="16" t="s">
        <v>93</v>
      </c>
      <c r="AY131" s="16" t="s">
        <v>138</v>
      </c>
      <c r="BE131" s="103">
        <f>IF(U131="základní",N131,0)</f>
        <v>0</v>
      </c>
      <c r="BF131" s="103">
        <f>IF(U131="snížená",N131,0)</f>
        <v>0</v>
      </c>
      <c r="BG131" s="103">
        <f>IF(U131="zákl. přenesená",N131,0)</f>
        <v>0</v>
      </c>
      <c r="BH131" s="103">
        <f>IF(U131="sníž. přenesená",N131,0)</f>
        <v>0</v>
      </c>
      <c r="BI131" s="103">
        <f>IF(U131="nulová",N131,0)</f>
        <v>0</v>
      </c>
      <c r="BJ131" s="16" t="s">
        <v>23</v>
      </c>
      <c r="BK131" s="103">
        <f>ROUND(L131*K131,2)</f>
        <v>0</v>
      </c>
      <c r="BL131" s="16" t="s">
        <v>143</v>
      </c>
      <c r="BM131" s="16" t="s">
        <v>147</v>
      </c>
    </row>
    <row r="132" spans="2:65" s="1" customFormat="1" ht="31.5" customHeight="1">
      <c r="B132" s="33"/>
      <c r="C132" s="159" t="s">
        <v>148</v>
      </c>
      <c r="D132" s="159" t="s">
        <v>139</v>
      </c>
      <c r="E132" s="160" t="s">
        <v>149</v>
      </c>
      <c r="F132" s="260" t="s">
        <v>150</v>
      </c>
      <c r="G132" s="261"/>
      <c r="H132" s="261"/>
      <c r="I132" s="261"/>
      <c r="J132" s="161" t="s">
        <v>151</v>
      </c>
      <c r="K132" s="162">
        <v>4</v>
      </c>
      <c r="L132" s="262">
        <v>0</v>
      </c>
      <c r="M132" s="261"/>
      <c r="N132" s="263">
        <f>ROUND(L132*K132,2)</f>
        <v>0</v>
      </c>
      <c r="O132" s="261"/>
      <c r="P132" s="261"/>
      <c r="Q132" s="261"/>
      <c r="R132" s="35"/>
      <c r="T132" s="163" t="s">
        <v>21</v>
      </c>
      <c r="U132" s="42" t="s">
        <v>43</v>
      </c>
      <c r="V132" s="34"/>
      <c r="W132" s="164">
        <f>V132*K132</f>
        <v>0</v>
      </c>
      <c r="X132" s="164">
        <v>0</v>
      </c>
      <c r="Y132" s="164">
        <f>X132*K132</f>
        <v>0</v>
      </c>
      <c r="Z132" s="164">
        <v>0</v>
      </c>
      <c r="AA132" s="165">
        <f>Z132*K132</f>
        <v>0</v>
      </c>
      <c r="AR132" s="16" t="s">
        <v>143</v>
      </c>
      <c r="AT132" s="16" t="s">
        <v>139</v>
      </c>
      <c r="AU132" s="16" t="s">
        <v>93</v>
      </c>
      <c r="AY132" s="16" t="s">
        <v>138</v>
      </c>
      <c r="BE132" s="103">
        <f>IF(U132="základní",N132,0)</f>
        <v>0</v>
      </c>
      <c r="BF132" s="103">
        <f>IF(U132="snížená",N132,0)</f>
        <v>0</v>
      </c>
      <c r="BG132" s="103">
        <f>IF(U132="zákl. přenesená",N132,0)</f>
        <v>0</v>
      </c>
      <c r="BH132" s="103">
        <f>IF(U132="sníž. přenesená",N132,0)</f>
        <v>0</v>
      </c>
      <c r="BI132" s="103">
        <f>IF(U132="nulová",N132,0)</f>
        <v>0</v>
      </c>
      <c r="BJ132" s="16" t="s">
        <v>23</v>
      </c>
      <c r="BK132" s="103">
        <f>ROUND(L132*K132,2)</f>
        <v>0</v>
      </c>
      <c r="BL132" s="16" t="s">
        <v>143</v>
      </c>
      <c r="BM132" s="16" t="s">
        <v>152</v>
      </c>
    </row>
    <row r="133" spans="2:65" s="10" customFormat="1" ht="22.5" customHeight="1">
      <c r="B133" s="166"/>
      <c r="C133" s="167"/>
      <c r="D133" s="167"/>
      <c r="E133" s="168" t="s">
        <v>21</v>
      </c>
      <c r="F133" s="264" t="s">
        <v>153</v>
      </c>
      <c r="G133" s="265"/>
      <c r="H133" s="265"/>
      <c r="I133" s="265"/>
      <c r="J133" s="167"/>
      <c r="K133" s="169">
        <v>4</v>
      </c>
      <c r="L133" s="167"/>
      <c r="M133" s="167"/>
      <c r="N133" s="167"/>
      <c r="O133" s="167"/>
      <c r="P133" s="167"/>
      <c r="Q133" s="167"/>
      <c r="R133" s="170"/>
      <c r="T133" s="171"/>
      <c r="U133" s="167"/>
      <c r="V133" s="167"/>
      <c r="W133" s="167"/>
      <c r="X133" s="167"/>
      <c r="Y133" s="167"/>
      <c r="Z133" s="167"/>
      <c r="AA133" s="172"/>
      <c r="AT133" s="173" t="s">
        <v>154</v>
      </c>
      <c r="AU133" s="173" t="s">
        <v>93</v>
      </c>
      <c r="AV133" s="10" t="s">
        <v>93</v>
      </c>
      <c r="AW133" s="10" t="s">
        <v>36</v>
      </c>
      <c r="AX133" s="10" t="s">
        <v>23</v>
      </c>
      <c r="AY133" s="173" t="s">
        <v>138</v>
      </c>
    </row>
    <row r="134" spans="2:65" s="1" customFormat="1" ht="31.5" customHeight="1">
      <c r="B134" s="33"/>
      <c r="C134" s="159" t="s">
        <v>143</v>
      </c>
      <c r="D134" s="159" t="s">
        <v>139</v>
      </c>
      <c r="E134" s="160" t="s">
        <v>155</v>
      </c>
      <c r="F134" s="260" t="s">
        <v>156</v>
      </c>
      <c r="G134" s="261"/>
      <c r="H134" s="261"/>
      <c r="I134" s="261"/>
      <c r="J134" s="161" t="s">
        <v>151</v>
      </c>
      <c r="K134" s="162">
        <v>27.5</v>
      </c>
      <c r="L134" s="262">
        <v>0</v>
      </c>
      <c r="M134" s="261"/>
      <c r="N134" s="263">
        <f>ROUND(L134*K134,2)</f>
        <v>0</v>
      </c>
      <c r="O134" s="261"/>
      <c r="P134" s="261"/>
      <c r="Q134" s="261"/>
      <c r="R134" s="35"/>
      <c r="T134" s="163" t="s">
        <v>21</v>
      </c>
      <c r="U134" s="42" t="s">
        <v>43</v>
      </c>
      <c r="V134" s="34"/>
      <c r="W134" s="164">
        <f>V134*K134</f>
        <v>0</v>
      </c>
      <c r="X134" s="164">
        <v>0</v>
      </c>
      <c r="Y134" s="164">
        <f>X134*K134</f>
        <v>0</v>
      </c>
      <c r="Z134" s="164">
        <v>0</v>
      </c>
      <c r="AA134" s="165">
        <f>Z134*K134</f>
        <v>0</v>
      </c>
      <c r="AR134" s="16" t="s">
        <v>143</v>
      </c>
      <c r="AT134" s="16" t="s">
        <v>139</v>
      </c>
      <c r="AU134" s="16" t="s">
        <v>93</v>
      </c>
      <c r="AY134" s="16" t="s">
        <v>138</v>
      </c>
      <c r="BE134" s="103">
        <f>IF(U134="základní",N134,0)</f>
        <v>0</v>
      </c>
      <c r="BF134" s="103">
        <f>IF(U134="snížená",N134,0)</f>
        <v>0</v>
      </c>
      <c r="BG134" s="103">
        <f>IF(U134="zákl. přenesená",N134,0)</f>
        <v>0</v>
      </c>
      <c r="BH134" s="103">
        <f>IF(U134="sníž. přenesená",N134,0)</f>
        <v>0</v>
      </c>
      <c r="BI134" s="103">
        <f>IF(U134="nulová",N134,0)</f>
        <v>0</v>
      </c>
      <c r="BJ134" s="16" t="s">
        <v>23</v>
      </c>
      <c r="BK134" s="103">
        <f>ROUND(L134*K134,2)</f>
        <v>0</v>
      </c>
      <c r="BL134" s="16" t="s">
        <v>143</v>
      </c>
      <c r="BM134" s="16" t="s">
        <v>157</v>
      </c>
    </row>
    <row r="135" spans="2:65" s="1" customFormat="1" ht="31.5" customHeight="1">
      <c r="B135" s="33"/>
      <c r="C135" s="159" t="s">
        <v>158</v>
      </c>
      <c r="D135" s="159" t="s">
        <v>139</v>
      </c>
      <c r="E135" s="160" t="s">
        <v>159</v>
      </c>
      <c r="F135" s="260" t="s">
        <v>160</v>
      </c>
      <c r="G135" s="261"/>
      <c r="H135" s="261"/>
      <c r="I135" s="261"/>
      <c r="J135" s="161" t="s">
        <v>151</v>
      </c>
      <c r="K135" s="162">
        <v>183.36</v>
      </c>
      <c r="L135" s="262">
        <v>0</v>
      </c>
      <c r="M135" s="261"/>
      <c r="N135" s="263">
        <f>ROUND(L135*K135,2)</f>
        <v>0</v>
      </c>
      <c r="O135" s="261"/>
      <c r="P135" s="261"/>
      <c r="Q135" s="261"/>
      <c r="R135" s="35"/>
      <c r="T135" s="163" t="s">
        <v>21</v>
      </c>
      <c r="U135" s="42" t="s">
        <v>43</v>
      </c>
      <c r="V135" s="34"/>
      <c r="W135" s="164">
        <f>V135*K135</f>
        <v>0</v>
      </c>
      <c r="X135" s="164">
        <v>0</v>
      </c>
      <c r="Y135" s="164">
        <f>X135*K135</f>
        <v>0</v>
      </c>
      <c r="Z135" s="164">
        <v>0</v>
      </c>
      <c r="AA135" s="165">
        <f>Z135*K135</f>
        <v>0</v>
      </c>
      <c r="AR135" s="16" t="s">
        <v>143</v>
      </c>
      <c r="AT135" s="16" t="s">
        <v>139</v>
      </c>
      <c r="AU135" s="16" t="s">
        <v>93</v>
      </c>
      <c r="AY135" s="16" t="s">
        <v>138</v>
      </c>
      <c r="BE135" s="103">
        <f>IF(U135="základní",N135,0)</f>
        <v>0</v>
      </c>
      <c r="BF135" s="103">
        <f>IF(U135="snížená",N135,0)</f>
        <v>0</v>
      </c>
      <c r="BG135" s="103">
        <f>IF(U135="zákl. přenesená",N135,0)</f>
        <v>0</v>
      </c>
      <c r="BH135" s="103">
        <f>IF(U135="sníž. přenesená",N135,0)</f>
        <v>0</v>
      </c>
      <c r="BI135" s="103">
        <f>IF(U135="nulová",N135,0)</f>
        <v>0</v>
      </c>
      <c r="BJ135" s="16" t="s">
        <v>23</v>
      </c>
      <c r="BK135" s="103">
        <f>ROUND(L135*K135,2)</f>
        <v>0</v>
      </c>
      <c r="BL135" s="16" t="s">
        <v>143</v>
      </c>
      <c r="BM135" s="16" t="s">
        <v>161</v>
      </c>
    </row>
    <row r="136" spans="2:65" s="11" customFormat="1" ht="22.5" customHeight="1">
      <c r="B136" s="174"/>
      <c r="C136" s="175"/>
      <c r="D136" s="175"/>
      <c r="E136" s="176" t="s">
        <v>21</v>
      </c>
      <c r="F136" s="266" t="s">
        <v>162</v>
      </c>
      <c r="G136" s="267"/>
      <c r="H136" s="267"/>
      <c r="I136" s="267"/>
      <c r="J136" s="175"/>
      <c r="K136" s="177" t="s">
        <v>21</v>
      </c>
      <c r="L136" s="175"/>
      <c r="M136" s="175"/>
      <c r="N136" s="175"/>
      <c r="O136" s="175"/>
      <c r="P136" s="175"/>
      <c r="Q136" s="175"/>
      <c r="R136" s="178"/>
      <c r="T136" s="179"/>
      <c r="U136" s="175"/>
      <c r="V136" s="175"/>
      <c r="W136" s="175"/>
      <c r="X136" s="175"/>
      <c r="Y136" s="175"/>
      <c r="Z136" s="175"/>
      <c r="AA136" s="180"/>
      <c r="AT136" s="181" t="s">
        <v>154</v>
      </c>
      <c r="AU136" s="181" t="s">
        <v>93</v>
      </c>
      <c r="AV136" s="11" t="s">
        <v>23</v>
      </c>
      <c r="AW136" s="11" t="s">
        <v>36</v>
      </c>
      <c r="AX136" s="11" t="s">
        <v>78</v>
      </c>
      <c r="AY136" s="181" t="s">
        <v>138</v>
      </c>
    </row>
    <row r="137" spans="2:65" s="10" customFormat="1" ht="22.5" customHeight="1">
      <c r="B137" s="166"/>
      <c r="C137" s="167"/>
      <c r="D137" s="167"/>
      <c r="E137" s="168" t="s">
        <v>21</v>
      </c>
      <c r="F137" s="268" t="s">
        <v>163</v>
      </c>
      <c r="G137" s="265"/>
      <c r="H137" s="265"/>
      <c r="I137" s="265"/>
      <c r="J137" s="167"/>
      <c r="K137" s="169">
        <v>120</v>
      </c>
      <c r="L137" s="167"/>
      <c r="M137" s="167"/>
      <c r="N137" s="167"/>
      <c r="O137" s="167"/>
      <c r="P137" s="167"/>
      <c r="Q137" s="167"/>
      <c r="R137" s="170"/>
      <c r="T137" s="171"/>
      <c r="U137" s="167"/>
      <c r="V137" s="167"/>
      <c r="W137" s="167"/>
      <c r="X137" s="167"/>
      <c r="Y137" s="167"/>
      <c r="Z137" s="167"/>
      <c r="AA137" s="172"/>
      <c r="AT137" s="173" t="s">
        <v>154</v>
      </c>
      <c r="AU137" s="173" t="s">
        <v>93</v>
      </c>
      <c r="AV137" s="10" t="s">
        <v>93</v>
      </c>
      <c r="AW137" s="10" t="s">
        <v>36</v>
      </c>
      <c r="AX137" s="10" t="s">
        <v>78</v>
      </c>
      <c r="AY137" s="173" t="s">
        <v>138</v>
      </c>
    </row>
    <row r="138" spans="2:65" s="11" customFormat="1" ht="22.5" customHeight="1">
      <c r="B138" s="174"/>
      <c r="C138" s="175"/>
      <c r="D138" s="175"/>
      <c r="E138" s="176" t="s">
        <v>21</v>
      </c>
      <c r="F138" s="269" t="s">
        <v>164</v>
      </c>
      <c r="G138" s="267"/>
      <c r="H138" s="267"/>
      <c r="I138" s="267"/>
      <c r="J138" s="175"/>
      <c r="K138" s="177" t="s">
        <v>21</v>
      </c>
      <c r="L138" s="175"/>
      <c r="M138" s="175"/>
      <c r="N138" s="175"/>
      <c r="O138" s="175"/>
      <c r="P138" s="175"/>
      <c r="Q138" s="175"/>
      <c r="R138" s="178"/>
      <c r="T138" s="179"/>
      <c r="U138" s="175"/>
      <c r="V138" s="175"/>
      <c r="W138" s="175"/>
      <c r="X138" s="175"/>
      <c r="Y138" s="175"/>
      <c r="Z138" s="175"/>
      <c r="AA138" s="180"/>
      <c r="AT138" s="181" t="s">
        <v>154</v>
      </c>
      <c r="AU138" s="181" t="s">
        <v>93</v>
      </c>
      <c r="AV138" s="11" t="s">
        <v>23</v>
      </c>
      <c r="AW138" s="11" t="s">
        <v>36</v>
      </c>
      <c r="AX138" s="11" t="s">
        <v>78</v>
      </c>
      <c r="AY138" s="181" t="s">
        <v>138</v>
      </c>
    </row>
    <row r="139" spans="2:65" s="10" customFormat="1" ht="22.5" customHeight="1">
      <c r="B139" s="166"/>
      <c r="C139" s="167"/>
      <c r="D139" s="167"/>
      <c r="E139" s="168" t="s">
        <v>21</v>
      </c>
      <c r="F139" s="268" t="s">
        <v>165</v>
      </c>
      <c r="G139" s="265"/>
      <c r="H139" s="265"/>
      <c r="I139" s="265"/>
      <c r="J139" s="167"/>
      <c r="K139" s="169">
        <v>63.36</v>
      </c>
      <c r="L139" s="167"/>
      <c r="M139" s="167"/>
      <c r="N139" s="167"/>
      <c r="O139" s="167"/>
      <c r="P139" s="167"/>
      <c r="Q139" s="167"/>
      <c r="R139" s="170"/>
      <c r="T139" s="171"/>
      <c r="U139" s="167"/>
      <c r="V139" s="167"/>
      <c r="W139" s="167"/>
      <c r="X139" s="167"/>
      <c r="Y139" s="167"/>
      <c r="Z139" s="167"/>
      <c r="AA139" s="172"/>
      <c r="AT139" s="173" t="s">
        <v>154</v>
      </c>
      <c r="AU139" s="173" t="s">
        <v>93</v>
      </c>
      <c r="AV139" s="10" t="s">
        <v>93</v>
      </c>
      <c r="AW139" s="10" t="s">
        <v>36</v>
      </c>
      <c r="AX139" s="10" t="s">
        <v>78</v>
      </c>
      <c r="AY139" s="173" t="s">
        <v>138</v>
      </c>
    </row>
    <row r="140" spans="2:65" s="12" customFormat="1" ht="22.5" customHeight="1">
      <c r="B140" s="182"/>
      <c r="C140" s="183"/>
      <c r="D140" s="183"/>
      <c r="E140" s="184" t="s">
        <v>21</v>
      </c>
      <c r="F140" s="270" t="s">
        <v>166</v>
      </c>
      <c r="G140" s="271"/>
      <c r="H140" s="271"/>
      <c r="I140" s="271"/>
      <c r="J140" s="183"/>
      <c r="K140" s="185">
        <v>183.36</v>
      </c>
      <c r="L140" s="183"/>
      <c r="M140" s="183"/>
      <c r="N140" s="183"/>
      <c r="O140" s="183"/>
      <c r="P140" s="183"/>
      <c r="Q140" s="183"/>
      <c r="R140" s="186"/>
      <c r="T140" s="187"/>
      <c r="U140" s="183"/>
      <c r="V140" s="183"/>
      <c r="W140" s="183"/>
      <c r="X140" s="183"/>
      <c r="Y140" s="183"/>
      <c r="Z140" s="183"/>
      <c r="AA140" s="188"/>
      <c r="AT140" s="189" t="s">
        <v>154</v>
      </c>
      <c r="AU140" s="189" t="s">
        <v>93</v>
      </c>
      <c r="AV140" s="12" t="s">
        <v>143</v>
      </c>
      <c r="AW140" s="12" t="s">
        <v>36</v>
      </c>
      <c r="AX140" s="12" t="s">
        <v>23</v>
      </c>
      <c r="AY140" s="189" t="s">
        <v>138</v>
      </c>
    </row>
    <row r="141" spans="2:65" s="1" customFormat="1" ht="31.5" customHeight="1">
      <c r="B141" s="33"/>
      <c r="C141" s="159" t="s">
        <v>167</v>
      </c>
      <c r="D141" s="159" t="s">
        <v>139</v>
      </c>
      <c r="E141" s="160" t="s">
        <v>168</v>
      </c>
      <c r="F141" s="260" t="s">
        <v>169</v>
      </c>
      <c r="G141" s="261"/>
      <c r="H141" s="261"/>
      <c r="I141" s="261"/>
      <c r="J141" s="161" t="s">
        <v>151</v>
      </c>
      <c r="K141" s="162">
        <v>183.36</v>
      </c>
      <c r="L141" s="262">
        <v>0</v>
      </c>
      <c r="M141" s="261"/>
      <c r="N141" s="263">
        <f>ROUND(L141*K141,2)</f>
        <v>0</v>
      </c>
      <c r="O141" s="261"/>
      <c r="P141" s="261"/>
      <c r="Q141" s="261"/>
      <c r="R141" s="35"/>
      <c r="T141" s="163" t="s">
        <v>21</v>
      </c>
      <c r="U141" s="42" t="s">
        <v>43</v>
      </c>
      <c r="V141" s="34"/>
      <c r="W141" s="164">
        <f>V141*K141</f>
        <v>0</v>
      </c>
      <c r="X141" s="164">
        <v>0</v>
      </c>
      <c r="Y141" s="164">
        <f>X141*K141</f>
        <v>0</v>
      </c>
      <c r="Z141" s="164">
        <v>0</v>
      </c>
      <c r="AA141" s="165">
        <f>Z141*K141</f>
        <v>0</v>
      </c>
      <c r="AR141" s="16" t="s">
        <v>143</v>
      </c>
      <c r="AT141" s="16" t="s">
        <v>139</v>
      </c>
      <c r="AU141" s="16" t="s">
        <v>93</v>
      </c>
      <c r="AY141" s="16" t="s">
        <v>138</v>
      </c>
      <c r="BE141" s="103">
        <f>IF(U141="základní",N141,0)</f>
        <v>0</v>
      </c>
      <c r="BF141" s="103">
        <f>IF(U141="snížená",N141,0)</f>
        <v>0</v>
      </c>
      <c r="BG141" s="103">
        <f>IF(U141="zákl. přenesená",N141,0)</f>
        <v>0</v>
      </c>
      <c r="BH141" s="103">
        <f>IF(U141="sníž. přenesená",N141,0)</f>
        <v>0</v>
      </c>
      <c r="BI141" s="103">
        <f>IF(U141="nulová",N141,0)</f>
        <v>0</v>
      </c>
      <c r="BJ141" s="16" t="s">
        <v>23</v>
      </c>
      <c r="BK141" s="103">
        <f>ROUND(L141*K141,2)</f>
        <v>0</v>
      </c>
      <c r="BL141" s="16" t="s">
        <v>143</v>
      </c>
      <c r="BM141" s="16" t="s">
        <v>170</v>
      </c>
    </row>
    <row r="142" spans="2:65" s="1" customFormat="1" ht="31.5" customHeight="1">
      <c r="B142" s="33"/>
      <c r="C142" s="159" t="s">
        <v>171</v>
      </c>
      <c r="D142" s="159" t="s">
        <v>139</v>
      </c>
      <c r="E142" s="160" t="s">
        <v>172</v>
      </c>
      <c r="F142" s="260" t="s">
        <v>173</v>
      </c>
      <c r="G142" s="261"/>
      <c r="H142" s="261"/>
      <c r="I142" s="261"/>
      <c r="J142" s="161" t="s">
        <v>174</v>
      </c>
      <c r="K142" s="162">
        <v>270</v>
      </c>
      <c r="L142" s="262">
        <v>0</v>
      </c>
      <c r="M142" s="261"/>
      <c r="N142" s="263">
        <f>ROUND(L142*K142,2)</f>
        <v>0</v>
      </c>
      <c r="O142" s="261"/>
      <c r="P142" s="261"/>
      <c r="Q142" s="261"/>
      <c r="R142" s="35"/>
      <c r="T142" s="163" t="s">
        <v>21</v>
      </c>
      <c r="U142" s="42" t="s">
        <v>43</v>
      </c>
      <c r="V142" s="34"/>
      <c r="W142" s="164">
        <f>V142*K142</f>
        <v>0</v>
      </c>
      <c r="X142" s="164">
        <v>8.4000000000000003E-4</v>
      </c>
      <c r="Y142" s="164">
        <f>X142*K142</f>
        <v>0.2268</v>
      </c>
      <c r="Z142" s="164">
        <v>0</v>
      </c>
      <c r="AA142" s="165">
        <f>Z142*K142</f>
        <v>0</v>
      </c>
      <c r="AR142" s="16" t="s">
        <v>143</v>
      </c>
      <c r="AT142" s="16" t="s">
        <v>139</v>
      </c>
      <c r="AU142" s="16" t="s">
        <v>93</v>
      </c>
      <c r="AY142" s="16" t="s">
        <v>138</v>
      </c>
      <c r="BE142" s="103">
        <f>IF(U142="základní",N142,0)</f>
        <v>0</v>
      </c>
      <c r="BF142" s="103">
        <f>IF(U142="snížená",N142,0)</f>
        <v>0</v>
      </c>
      <c r="BG142" s="103">
        <f>IF(U142="zákl. přenesená",N142,0)</f>
        <v>0</v>
      </c>
      <c r="BH142" s="103">
        <f>IF(U142="sníž. přenesená",N142,0)</f>
        <v>0</v>
      </c>
      <c r="BI142" s="103">
        <f>IF(U142="nulová",N142,0)</f>
        <v>0</v>
      </c>
      <c r="BJ142" s="16" t="s">
        <v>23</v>
      </c>
      <c r="BK142" s="103">
        <f>ROUND(L142*K142,2)</f>
        <v>0</v>
      </c>
      <c r="BL142" s="16" t="s">
        <v>143</v>
      </c>
      <c r="BM142" s="16" t="s">
        <v>175</v>
      </c>
    </row>
    <row r="143" spans="2:65" s="10" customFormat="1" ht="22.5" customHeight="1">
      <c r="B143" s="166"/>
      <c r="C143" s="167"/>
      <c r="D143" s="167"/>
      <c r="E143" s="168" t="s">
        <v>21</v>
      </c>
      <c r="F143" s="264" t="s">
        <v>176</v>
      </c>
      <c r="G143" s="265"/>
      <c r="H143" s="265"/>
      <c r="I143" s="265"/>
      <c r="J143" s="167"/>
      <c r="K143" s="169">
        <v>270</v>
      </c>
      <c r="L143" s="167"/>
      <c r="M143" s="167"/>
      <c r="N143" s="167"/>
      <c r="O143" s="167"/>
      <c r="P143" s="167"/>
      <c r="Q143" s="167"/>
      <c r="R143" s="170"/>
      <c r="T143" s="171"/>
      <c r="U143" s="167"/>
      <c r="V143" s="167"/>
      <c r="W143" s="167"/>
      <c r="X143" s="167"/>
      <c r="Y143" s="167"/>
      <c r="Z143" s="167"/>
      <c r="AA143" s="172"/>
      <c r="AT143" s="173" t="s">
        <v>154</v>
      </c>
      <c r="AU143" s="173" t="s">
        <v>93</v>
      </c>
      <c r="AV143" s="10" t="s">
        <v>93</v>
      </c>
      <c r="AW143" s="10" t="s">
        <v>36</v>
      </c>
      <c r="AX143" s="10" t="s">
        <v>23</v>
      </c>
      <c r="AY143" s="173" t="s">
        <v>138</v>
      </c>
    </row>
    <row r="144" spans="2:65" s="1" customFormat="1" ht="31.5" customHeight="1">
      <c r="B144" s="33"/>
      <c r="C144" s="159" t="s">
        <v>177</v>
      </c>
      <c r="D144" s="159" t="s">
        <v>139</v>
      </c>
      <c r="E144" s="160" t="s">
        <v>178</v>
      </c>
      <c r="F144" s="260" t="s">
        <v>179</v>
      </c>
      <c r="G144" s="261"/>
      <c r="H144" s="261"/>
      <c r="I144" s="261"/>
      <c r="J144" s="161" t="s">
        <v>174</v>
      </c>
      <c r="K144" s="162">
        <v>270</v>
      </c>
      <c r="L144" s="262">
        <v>0</v>
      </c>
      <c r="M144" s="261"/>
      <c r="N144" s="263">
        <f>ROUND(L144*K144,2)</f>
        <v>0</v>
      </c>
      <c r="O144" s="261"/>
      <c r="P144" s="261"/>
      <c r="Q144" s="261"/>
      <c r="R144" s="35"/>
      <c r="T144" s="163" t="s">
        <v>21</v>
      </c>
      <c r="U144" s="42" t="s">
        <v>43</v>
      </c>
      <c r="V144" s="34"/>
      <c r="W144" s="164">
        <f>V144*K144</f>
        <v>0</v>
      </c>
      <c r="X144" s="164">
        <v>0</v>
      </c>
      <c r="Y144" s="164">
        <f>X144*K144</f>
        <v>0</v>
      </c>
      <c r="Z144" s="164">
        <v>0</v>
      </c>
      <c r="AA144" s="165">
        <f>Z144*K144</f>
        <v>0</v>
      </c>
      <c r="AR144" s="16" t="s">
        <v>143</v>
      </c>
      <c r="AT144" s="16" t="s">
        <v>139</v>
      </c>
      <c r="AU144" s="16" t="s">
        <v>93</v>
      </c>
      <c r="AY144" s="16" t="s">
        <v>138</v>
      </c>
      <c r="BE144" s="103">
        <f>IF(U144="základní",N144,0)</f>
        <v>0</v>
      </c>
      <c r="BF144" s="103">
        <f>IF(U144="snížená",N144,0)</f>
        <v>0</v>
      </c>
      <c r="BG144" s="103">
        <f>IF(U144="zákl. přenesená",N144,0)</f>
        <v>0</v>
      </c>
      <c r="BH144" s="103">
        <f>IF(U144="sníž. přenesená",N144,0)</f>
        <v>0</v>
      </c>
      <c r="BI144" s="103">
        <f>IF(U144="nulová",N144,0)</f>
        <v>0</v>
      </c>
      <c r="BJ144" s="16" t="s">
        <v>23</v>
      </c>
      <c r="BK144" s="103">
        <f>ROUND(L144*K144,2)</f>
        <v>0</v>
      </c>
      <c r="BL144" s="16" t="s">
        <v>143</v>
      </c>
      <c r="BM144" s="16" t="s">
        <v>180</v>
      </c>
    </row>
    <row r="145" spans="2:65" s="1" customFormat="1" ht="31.5" customHeight="1">
      <c r="B145" s="33"/>
      <c r="C145" s="159" t="s">
        <v>181</v>
      </c>
      <c r="D145" s="159" t="s">
        <v>139</v>
      </c>
      <c r="E145" s="160" t="s">
        <v>182</v>
      </c>
      <c r="F145" s="260" t="s">
        <v>183</v>
      </c>
      <c r="G145" s="261"/>
      <c r="H145" s="261"/>
      <c r="I145" s="261"/>
      <c r="J145" s="161" t="s">
        <v>151</v>
      </c>
      <c r="K145" s="162">
        <v>132.863</v>
      </c>
      <c r="L145" s="262">
        <v>0</v>
      </c>
      <c r="M145" s="261"/>
      <c r="N145" s="263">
        <f>ROUND(L145*K145,2)</f>
        <v>0</v>
      </c>
      <c r="O145" s="261"/>
      <c r="P145" s="261"/>
      <c r="Q145" s="261"/>
      <c r="R145" s="35"/>
      <c r="T145" s="163" t="s">
        <v>21</v>
      </c>
      <c r="U145" s="42" t="s">
        <v>43</v>
      </c>
      <c r="V145" s="34"/>
      <c r="W145" s="164">
        <f>V145*K145</f>
        <v>0</v>
      </c>
      <c r="X145" s="164">
        <v>0</v>
      </c>
      <c r="Y145" s="164">
        <f>X145*K145</f>
        <v>0</v>
      </c>
      <c r="Z145" s="164">
        <v>0</v>
      </c>
      <c r="AA145" s="165">
        <f>Z145*K145</f>
        <v>0</v>
      </c>
      <c r="AR145" s="16" t="s">
        <v>143</v>
      </c>
      <c r="AT145" s="16" t="s">
        <v>139</v>
      </c>
      <c r="AU145" s="16" t="s">
        <v>93</v>
      </c>
      <c r="AY145" s="16" t="s">
        <v>138</v>
      </c>
      <c r="BE145" s="103">
        <f>IF(U145="základní",N145,0)</f>
        <v>0</v>
      </c>
      <c r="BF145" s="103">
        <f>IF(U145="snížená",N145,0)</f>
        <v>0</v>
      </c>
      <c r="BG145" s="103">
        <f>IF(U145="zákl. přenesená",N145,0)</f>
        <v>0</v>
      </c>
      <c r="BH145" s="103">
        <f>IF(U145="sníž. přenesená",N145,0)</f>
        <v>0</v>
      </c>
      <c r="BI145" s="103">
        <f>IF(U145="nulová",N145,0)</f>
        <v>0</v>
      </c>
      <c r="BJ145" s="16" t="s">
        <v>23</v>
      </c>
      <c r="BK145" s="103">
        <f>ROUND(L145*K145,2)</f>
        <v>0</v>
      </c>
      <c r="BL145" s="16" t="s">
        <v>143</v>
      </c>
      <c r="BM145" s="16" t="s">
        <v>184</v>
      </c>
    </row>
    <row r="146" spans="2:65" s="10" customFormat="1" ht="31.5" customHeight="1">
      <c r="B146" s="166"/>
      <c r="C146" s="167"/>
      <c r="D146" s="167"/>
      <c r="E146" s="168" t="s">
        <v>21</v>
      </c>
      <c r="F146" s="264" t="s">
        <v>185</v>
      </c>
      <c r="G146" s="265"/>
      <c r="H146" s="265"/>
      <c r="I146" s="265"/>
      <c r="J146" s="167"/>
      <c r="K146" s="169">
        <v>132.863</v>
      </c>
      <c r="L146" s="167"/>
      <c r="M146" s="167"/>
      <c r="N146" s="167"/>
      <c r="O146" s="167"/>
      <c r="P146" s="167"/>
      <c r="Q146" s="167"/>
      <c r="R146" s="170"/>
      <c r="T146" s="171"/>
      <c r="U146" s="167"/>
      <c r="V146" s="167"/>
      <c r="W146" s="167"/>
      <c r="X146" s="167"/>
      <c r="Y146" s="167"/>
      <c r="Z146" s="167"/>
      <c r="AA146" s="172"/>
      <c r="AT146" s="173" t="s">
        <v>154</v>
      </c>
      <c r="AU146" s="173" t="s">
        <v>93</v>
      </c>
      <c r="AV146" s="10" t="s">
        <v>93</v>
      </c>
      <c r="AW146" s="10" t="s">
        <v>36</v>
      </c>
      <c r="AX146" s="10" t="s">
        <v>23</v>
      </c>
      <c r="AY146" s="173" t="s">
        <v>138</v>
      </c>
    </row>
    <row r="147" spans="2:65" s="1" customFormat="1" ht="44.25" customHeight="1">
      <c r="B147" s="33"/>
      <c r="C147" s="159" t="s">
        <v>28</v>
      </c>
      <c r="D147" s="159" t="s">
        <v>139</v>
      </c>
      <c r="E147" s="160" t="s">
        <v>186</v>
      </c>
      <c r="F147" s="260" t="s">
        <v>187</v>
      </c>
      <c r="G147" s="261"/>
      <c r="H147" s="261"/>
      <c r="I147" s="261"/>
      <c r="J147" s="161" t="s">
        <v>151</v>
      </c>
      <c r="K147" s="162">
        <v>1594.356</v>
      </c>
      <c r="L147" s="262">
        <v>0</v>
      </c>
      <c r="M147" s="261"/>
      <c r="N147" s="263">
        <f>ROUND(L147*K147,2)</f>
        <v>0</v>
      </c>
      <c r="O147" s="261"/>
      <c r="P147" s="261"/>
      <c r="Q147" s="261"/>
      <c r="R147" s="35"/>
      <c r="T147" s="163" t="s">
        <v>21</v>
      </c>
      <c r="U147" s="42" t="s">
        <v>43</v>
      </c>
      <c r="V147" s="34"/>
      <c r="W147" s="164">
        <f>V147*K147</f>
        <v>0</v>
      </c>
      <c r="X147" s="164">
        <v>0</v>
      </c>
      <c r="Y147" s="164">
        <f>X147*K147</f>
        <v>0</v>
      </c>
      <c r="Z147" s="164">
        <v>0</v>
      </c>
      <c r="AA147" s="165">
        <f>Z147*K147</f>
        <v>0</v>
      </c>
      <c r="AR147" s="16" t="s">
        <v>143</v>
      </c>
      <c r="AT147" s="16" t="s">
        <v>139</v>
      </c>
      <c r="AU147" s="16" t="s">
        <v>93</v>
      </c>
      <c r="AY147" s="16" t="s">
        <v>138</v>
      </c>
      <c r="BE147" s="103">
        <f>IF(U147="základní",N147,0)</f>
        <v>0</v>
      </c>
      <c r="BF147" s="103">
        <f>IF(U147="snížená",N147,0)</f>
        <v>0</v>
      </c>
      <c r="BG147" s="103">
        <f>IF(U147="zákl. přenesená",N147,0)</f>
        <v>0</v>
      </c>
      <c r="BH147" s="103">
        <f>IF(U147="sníž. přenesená",N147,0)</f>
        <v>0</v>
      </c>
      <c r="BI147" s="103">
        <f>IF(U147="nulová",N147,0)</f>
        <v>0</v>
      </c>
      <c r="BJ147" s="16" t="s">
        <v>23</v>
      </c>
      <c r="BK147" s="103">
        <f>ROUND(L147*K147,2)</f>
        <v>0</v>
      </c>
      <c r="BL147" s="16" t="s">
        <v>143</v>
      </c>
      <c r="BM147" s="16" t="s">
        <v>188</v>
      </c>
    </row>
    <row r="148" spans="2:65" s="10" customFormat="1" ht="22.5" customHeight="1">
      <c r="B148" s="166"/>
      <c r="C148" s="167"/>
      <c r="D148" s="167"/>
      <c r="E148" s="168" t="s">
        <v>21</v>
      </c>
      <c r="F148" s="264" t="s">
        <v>189</v>
      </c>
      <c r="G148" s="265"/>
      <c r="H148" s="265"/>
      <c r="I148" s="265"/>
      <c r="J148" s="167"/>
      <c r="K148" s="169">
        <v>1594.356</v>
      </c>
      <c r="L148" s="167"/>
      <c r="M148" s="167"/>
      <c r="N148" s="167"/>
      <c r="O148" s="167"/>
      <c r="P148" s="167"/>
      <c r="Q148" s="167"/>
      <c r="R148" s="170"/>
      <c r="T148" s="171"/>
      <c r="U148" s="167"/>
      <c r="V148" s="167"/>
      <c r="W148" s="167"/>
      <c r="X148" s="167"/>
      <c r="Y148" s="167"/>
      <c r="Z148" s="167"/>
      <c r="AA148" s="172"/>
      <c r="AT148" s="173" t="s">
        <v>154</v>
      </c>
      <c r="AU148" s="173" t="s">
        <v>93</v>
      </c>
      <c r="AV148" s="10" t="s">
        <v>93</v>
      </c>
      <c r="AW148" s="10" t="s">
        <v>36</v>
      </c>
      <c r="AX148" s="10" t="s">
        <v>23</v>
      </c>
      <c r="AY148" s="173" t="s">
        <v>138</v>
      </c>
    </row>
    <row r="149" spans="2:65" s="1" customFormat="1" ht="22.5" customHeight="1">
      <c r="B149" s="33"/>
      <c r="C149" s="159" t="s">
        <v>190</v>
      </c>
      <c r="D149" s="159" t="s">
        <v>139</v>
      </c>
      <c r="E149" s="160" t="s">
        <v>191</v>
      </c>
      <c r="F149" s="260" t="s">
        <v>192</v>
      </c>
      <c r="G149" s="261"/>
      <c r="H149" s="261"/>
      <c r="I149" s="261"/>
      <c r="J149" s="161" t="s">
        <v>151</v>
      </c>
      <c r="K149" s="162">
        <v>132.863</v>
      </c>
      <c r="L149" s="262">
        <v>0</v>
      </c>
      <c r="M149" s="261"/>
      <c r="N149" s="263">
        <f>ROUND(L149*K149,2)</f>
        <v>0</v>
      </c>
      <c r="O149" s="261"/>
      <c r="P149" s="261"/>
      <c r="Q149" s="261"/>
      <c r="R149" s="35"/>
      <c r="T149" s="163" t="s">
        <v>21</v>
      </c>
      <c r="U149" s="42" t="s">
        <v>43</v>
      </c>
      <c r="V149" s="34"/>
      <c r="W149" s="164">
        <f>V149*K149</f>
        <v>0</v>
      </c>
      <c r="X149" s="164">
        <v>0</v>
      </c>
      <c r="Y149" s="164">
        <f>X149*K149</f>
        <v>0</v>
      </c>
      <c r="Z149" s="164">
        <v>0</v>
      </c>
      <c r="AA149" s="165">
        <f>Z149*K149</f>
        <v>0</v>
      </c>
      <c r="AR149" s="16" t="s">
        <v>143</v>
      </c>
      <c r="AT149" s="16" t="s">
        <v>139</v>
      </c>
      <c r="AU149" s="16" t="s">
        <v>93</v>
      </c>
      <c r="AY149" s="16" t="s">
        <v>138</v>
      </c>
      <c r="BE149" s="103">
        <f>IF(U149="základní",N149,0)</f>
        <v>0</v>
      </c>
      <c r="BF149" s="103">
        <f>IF(U149="snížená",N149,0)</f>
        <v>0</v>
      </c>
      <c r="BG149" s="103">
        <f>IF(U149="zákl. přenesená",N149,0)</f>
        <v>0</v>
      </c>
      <c r="BH149" s="103">
        <f>IF(U149="sníž. přenesená",N149,0)</f>
        <v>0</v>
      </c>
      <c r="BI149" s="103">
        <f>IF(U149="nulová",N149,0)</f>
        <v>0</v>
      </c>
      <c r="BJ149" s="16" t="s">
        <v>23</v>
      </c>
      <c r="BK149" s="103">
        <f>ROUND(L149*K149,2)</f>
        <v>0</v>
      </c>
      <c r="BL149" s="16" t="s">
        <v>143</v>
      </c>
      <c r="BM149" s="16" t="s">
        <v>193</v>
      </c>
    </row>
    <row r="150" spans="2:65" s="1" customFormat="1" ht="31.5" customHeight="1">
      <c r="B150" s="33"/>
      <c r="C150" s="159" t="s">
        <v>194</v>
      </c>
      <c r="D150" s="159" t="s">
        <v>139</v>
      </c>
      <c r="E150" s="160" t="s">
        <v>195</v>
      </c>
      <c r="F150" s="260" t="s">
        <v>196</v>
      </c>
      <c r="G150" s="261"/>
      <c r="H150" s="261"/>
      <c r="I150" s="261"/>
      <c r="J150" s="161" t="s">
        <v>197</v>
      </c>
      <c r="K150" s="162">
        <v>225.86699999999999</v>
      </c>
      <c r="L150" s="262">
        <v>0</v>
      </c>
      <c r="M150" s="261"/>
      <c r="N150" s="263">
        <f>ROUND(L150*K150,2)</f>
        <v>0</v>
      </c>
      <c r="O150" s="261"/>
      <c r="P150" s="261"/>
      <c r="Q150" s="261"/>
      <c r="R150" s="35"/>
      <c r="T150" s="163" t="s">
        <v>21</v>
      </c>
      <c r="U150" s="42" t="s">
        <v>43</v>
      </c>
      <c r="V150" s="34"/>
      <c r="W150" s="164">
        <f>V150*K150</f>
        <v>0</v>
      </c>
      <c r="X150" s="164">
        <v>0</v>
      </c>
      <c r="Y150" s="164">
        <f>X150*K150</f>
        <v>0</v>
      </c>
      <c r="Z150" s="164">
        <v>0</v>
      </c>
      <c r="AA150" s="165">
        <f>Z150*K150</f>
        <v>0</v>
      </c>
      <c r="AR150" s="16" t="s">
        <v>143</v>
      </c>
      <c r="AT150" s="16" t="s">
        <v>139</v>
      </c>
      <c r="AU150" s="16" t="s">
        <v>93</v>
      </c>
      <c r="AY150" s="16" t="s">
        <v>138</v>
      </c>
      <c r="BE150" s="103">
        <f>IF(U150="základní",N150,0)</f>
        <v>0</v>
      </c>
      <c r="BF150" s="103">
        <f>IF(U150="snížená",N150,0)</f>
        <v>0</v>
      </c>
      <c r="BG150" s="103">
        <f>IF(U150="zákl. přenesená",N150,0)</f>
        <v>0</v>
      </c>
      <c r="BH150" s="103">
        <f>IF(U150="sníž. přenesená",N150,0)</f>
        <v>0</v>
      </c>
      <c r="BI150" s="103">
        <f>IF(U150="nulová",N150,0)</f>
        <v>0</v>
      </c>
      <c r="BJ150" s="16" t="s">
        <v>23</v>
      </c>
      <c r="BK150" s="103">
        <f>ROUND(L150*K150,2)</f>
        <v>0</v>
      </c>
      <c r="BL150" s="16" t="s">
        <v>143</v>
      </c>
      <c r="BM150" s="16" t="s">
        <v>198</v>
      </c>
    </row>
    <row r="151" spans="2:65" s="10" customFormat="1" ht="22.5" customHeight="1">
      <c r="B151" s="166"/>
      <c r="C151" s="167"/>
      <c r="D151" s="167"/>
      <c r="E151" s="168" t="s">
        <v>21</v>
      </c>
      <c r="F151" s="264" t="s">
        <v>199</v>
      </c>
      <c r="G151" s="265"/>
      <c r="H151" s="265"/>
      <c r="I151" s="265"/>
      <c r="J151" s="167"/>
      <c r="K151" s="169">
        <v>225.86699999999999</v>
      </c>
      <c r="L151" s="167"/>
      <c r="M151" s="167"/>
      <c r="N151" s="167"/>
      <c r="O151" s="167"/>
      <c r="P151" s="167"/>
      <c r="Q151" s="167"/>
      <c r="R151" s="170"/>
      <c r="T151" s="171"/>
      <c r="U151" s="167"/>
      <c r="V151" s="167"/>
      <c r="W151" s="167"/>
      <c r="X151" s="167"/>
      <c r="Y151" s="167"/>
      <c r="Z151" s="167"/>
      <c r="AA151" s="172"/>
      <c r="AT151" s="173" t="s">
        <v>154</v>
      </c>
      <c r="AU151" s="173" t="s">
        <v>93</v>
      </c>
      <c r="AV151" s="10" t="s">
        <v>93</v>
      </c>
      <c r="AW151" s="10" t="s">
        <v>36</v>
      </c>
      <c r="AX151" s="10" t="s">
        <v>23</v>
      </c>
      <c r="AY151" s="173" t="s">
        <v>138</v>
      </c>
    </row>
    <row r="152" spans="2:65" s="1" customFormat="1" ht="31.5" customHeight="1">
      <c r="B152" s="33"/>
      <c r="C152" s="159" t="s">
        <v>200</v>
      </c>
      <c r="D152" s="159" t="s">
        <v>139</v>
      </c>
      <c r="E152" s="160" t="s">
        <v>201</v>
      </c>
      <c r="F152" s="260" t="s">
        <v>202</v>
      </c>
      <c r="G152" s="261"/>
      <c r="H152" s="261"/>
      <c r="I152" s="261"/>
      <c r="J152" s="161" t="s">
        <v>151</v>
      </c>
      <c r="K152" s="162">
        <v>82.923000000000002</v>
      </c>
      <c r="L152" s="262">
        <v>0</v>
      </c>
      <c r="M152" s="261"/>
      <c r="N152" s="263">
        <f>ROUND(L152*K152,2)</f>
        <v>0</v>
      </c>
      <c r="O152" s="261"/>
      <c r="P152" s="261"/>
      <c r="Q152" s="261"/>
      <c r="R152" s="35"/>
      <c r="T152" s="163" t="s">
        <v>21</v>
      </c>
      <c r="U152" s="42" t="s">
        <v>43</v>
      </c>
      <c r="V152" s="34"/>
      <c r="W152" s="164">
        <f>V152*K152</f>
        <v>0</v>
      </c>
      <c r="X152" s="164">
        <v>0</v>
      </c>
      <c r="Y152" s="164">
        <f>X152*K152</f>
        <v>0</v>
      </c>
      <c r="Z152" s="164">
        <v>0</v>
      </c>
      <c r="AA152" s="165">
        <f>Z152*K152</f>
        <v>0</v>
      </c>
      <c r="AR152" s="16" t="s">
        <v>143</v>
      </c>
      <c r="AT152" s="16" t="s">
        <v>139</v>
      </c>
      <c r="AU152" s="16" t="s">
        <v>93</v>
      </c>
      <c r="AY152" s="16" t="s">
        <v>138</v>
      </c>
      <c r="BE152" s="103">
        <f>IF(U152="základní",N152,0)</f>
        <v>0</v>
      </c>
      <c r="BF152" s="103">
        <f>IF(U152="snížená",N152,0)</f>
        <v>0</v>
      </c>
      <c r="BG152" s="103">
        <f>IF(U152="zákl. přenesená",N152,0)</f>
        <v>0</v>
      </c>
      <c r="BH152" s="103">
        <f>IF(U152="sníž. přenesená",N152,0)</f>
        <v>0</v>
      </c>
      <c r="BI152" s="103">
        <f>IF(U152="nulová",N152,0)</f>
        <v>0</v>
      </c>
      <c r="BJ152" s="16" t="s">
        <v>23</v>
      </c>
      <c r="BK152" s="103">
        <f>ROUND(L152*K152,2)</f>
        <v>0</v>
      </c>
      <c r="BL152" s="16" t="s">
        <v>143</v>
      </c>
      <c r="BM152" s="16" t="s">
        <v>203</v>
      </c>
    </row>
    <row r="153" spans="2:65" s="11" customFormat="1" ht="31.5" customHeight="1">
      <c r="B153" s="174"/>
      <c r="C153" s="175"/>
      <c r="D153" s="175"/>
      <c r="E153" s="176" t="s">
        <v>21</v>
      </c>
      <c r="F153" s="266" t="s">
        <v>204</v>
      </c>
      <c r="G153" s="267"/>
      <c r="H153" s="267"/>
      <c r="I153" s="267"/>
      <c r="J153" s="175"/>
      <c r="K153" s="177" t="s">
        <v>21</v>
      </c>
      <c r="L153" s="175"/>
      <c r="M153" s="175"/>
      <c r="N153" s="175"/>
      <c r="O153" s="175"/>
      <c r="P153" s="175"/>
      <c r="Q153" s="175"/>
      <c r="R153" s="178"/>
      <c r="T153" s="179"/>
      <c r="U153" s="175"/>
      <c r="V153" s="175"/>
      <c r="W153" s="175"/>
      <c r="X153" s="175"/>
      <c r="Y153" s="175"/>
      <c r="Z153" s="175"/>
      <c r="AA153" s="180"/>
      <c r="AT153" s="181" t="s">
        <v>154</v>
      </c>
      <c r="AU153" s="181" t="s">
        <v>93</v>
      </c>
      <c r="AV153" s="11" t="s">
        <v>23</v>
      </c>
      <c r="AW153" s="11" t="s">
        <v>36</v>
      </c>
      <c r="AX153" s="11" t="s">
        <v>78</v>
      </c>
      <c r="AY153" s="181" t="s">
        <v>138</v>
      </c>
    </row>
    <row r="154" spans="2:65" s="10" customFormat="1" ht="31.5" customHeight="1">
      <c r="B154" s="166"/>
      <c r="C154" s="167"/>
      <c r="D154" s="167"/>
      <c r="E154" s="168" t="s">
        <v>21</v>
      </c>
      <c r="F154" s="268" t="s">
        <v>205</v>
      </c>
      <c r="G154" s="265"/>
      <c r="H154" s="265"/>
      <c r="I154" s="265"/>
      <c r="J154" s="167"/>
      <c r="K154" s="169">
        <v>82.923000000000002</v>
      </c>
      <c r="L154" s="167"/>
      <c r="M154" s="167"/>
      <c r="N154" s="167"/>
      <c r="O154" s="167"/>
      <c r="P154" s="167"/>
      <c r="Q154" s="167"/>
      <c r="R154" s="170"/>
      <c r="T154" s="171"/>
      <c r="U154" s="167"/>
      <c r="V154" s="167"/>
      <c r="W154" s="167"/>
      <c r="X154" s="167"/>
      <c r="Y154" s="167"/>
      <c r="Z154" s="167"/>
      <c r="AA154" s="172"/>
      <c r="AT154" s="173" t="s">
        <v>154</v>
      </c>
      <c r="AU154" s="173" t="s">
        <v>93</v>
      </c>
      <c r="AV154" s="10" t="s">
        <v>93</v>
      </c>
      <c r="AW154" s="10" t="s">
        <v>36</v>
      </c>
      <c r="AX154" s="10" t="s">
        <v>23</v>
      </c>
      <c r="AY154" s="173" t="s">
        <v>138</v>
      </c>
    </row>
    <row r="155" spans="2:65" s="1" customFormat="1" ht="22.5" customHeight="1">
      <c r="B155" s="33"/>
      <c r="C155" s="190" t="s">
        <v>206</v>
      </c>
      <c r="D155" s="190" t="s">
        <v>207</v>
      </c>
      <c r="E155" s="191" t="s">
        <v>208</v>
      </c>
      <c r="F155" s="272" t="s">
        <v>209</v>
      </c>
      <c r="G155" s="273"/>
      <c r="H155" s="273"/>
      <c r="I155" s="273"/>
      <c r="J155" s="192" t="s">
        <v>197</v>
      </c>
      <c r="K155" s="193">
        <v>101.446</v>
      </c>
      <c r="L155" s="274">
        <v>0</v>
      </c>
      <c r="M155" s="273"/>
      <c r="N155" s="275">
        <f>ROUND(L155*K155,2)</f>
        <v>0</v>
      </c>
      <c r="O155" s="261"/>
      <c r="P155" s="261"/>
      <c r="Q155" s="261"/>
      <c r="R155" s="35"/>
      <c r="T155" s="163" t="s">
        <v>21</v>
      </c>
      <c r="U155" s="42" t="s">
        <v>43</v>
      </c>
      <c r="V155" s="34"/>
      <c r="W155" s="164">
        <f>V155*K155</f>
        <v>0</v>
      </c>
      <c r="X155" s="164">
        <v>1</v>
      </c>
      <c r="Y155" s="164">
        <f>X155*K155</f>
        <v>101.446</v>
      </c>
      <c r="Z155" s="164">
        <v>0</v>
      </c>
      <c r="AA155" s="165">
        <f>Z155*K155</f>
        <v>0</v>
      </c>
      <c r="AR155" s="16" t="s">
        <v>177</v>
      </c>
      <c r="AT155" s="16" t="s">
        <v>207</v>
      </c>
      <c r="AU155" s="16" t="s">
        <v>93</v>
      </c>
      <c r="AY155" s="16" t="s">
        <v>138</v>
      </c>
      <c r="BE155" s="103">
        <f>IF(U155="základní",N155,0)</f>
        <v>0</v>
      </c>
      <c r="BF155" s="103">
        <f>IF(U155="snížená",N155,0)</f>
        <v>0</v>
      </c>
      <c r="BG155" s="103">
        <f>IF(U155="zákl. přenesená",N155,0)</f>
        <v>0</v>
      </c>
      <c r="BH155" s="103">
        <f>IF(U155="sníž. přenesená",N155,0)</f>
        <v>0</v>
      </c>
      <c r="BI155" s="103">
        <f>IF(U155="nulová",N155,0)</f>
        <v>0</v>
      </c>
      <c r="BJ155" s="16" t="s">
        <v>23</v>
      </c>
      <c r="BK155" s="103">
        <f>ROUND(L155*K155,2)</f>
        <v>0</v>
      </c>
      <c r="BL155" s="16" t="s">
        <v>143</v>
      </c>
      <c r="BM155" s="16" t="s">
        <v>210</v>
      </c>
    </row>
    <row r="156" spans="2:65" s="11" customFormat="1" ht="31.5" customHeight="1">
      <c r="B156" s="174"/>
      <c r="C156" s="175"/>
      <c r="D156" s="175"/>
      <c r="E156" s="176" t="s">
        <v>21</v>
      </c>
      <c r="F156" s="266" t="s">
        <v>204</v>
      </c>
      <c r="G156" s="267"/>
      <c r="H156" s="267"/>
      <c r="I156" s="267"/>
      <c r="J156" s="175"/>
      <c r="K156" s="177" t="s">
        <v>21</v>
      </c>
      <c r="L156" s="175"/>
      <c r="M156" s="175"/>
      <c r="N156" s="175"/>
      <c r="O156" s="175"/>
      <c r="P156" s="175"/>
      <c r="Q156" s="175"/>
      <c r="R156" s="178"/>
      <c r="T156" s="179"/>
      <c r="U156" s="175"/>
      <c r="V156" s="175"/>
      <c r="W156" s="175"/>
      <c r="X156" s="175"/>
      <c r="Y156" s="175"/>
      <c r="Z156" s="175"/>
      <c r="AA156" s="180"/>
      <c r="AT156" s="181" t="s">
        <v>154</v>
      </c>
      <c r="AU156" s="181" t="s">
        <v>93</v>
      </c>
      <c r="AV156" s="11" t="s">
        <v>23</v>
      </c>
      <c r="AW156" s="11" t="s">
        <v>36</v>
      </c>
      <c r="AX156" s="11" t="s">
        <v>78</v>
      </c>
      <c r="AY156" s="181" t="s">
        <v>138</v>
      </c>
    </row>
    <row r="157" spans="2:65" s="10" customFormat="1" ht="22.5" customHeight="1">
      <c r="B157" s="166"/>
      <c r="C157" s="167"/>
      <c r="D157" s="167"/>
      <c r="E157" s="168" t="s">
        <v>21</v>
      </c>
      <c r="F157" s="268" t="s">
        <v>211</v>
      </c>
      <c r="G157" s="265"/>
      <c r="H157" s="265"/>
      <c r="I157" s="265"/>
      <c r="J157" s="167"/>
      <c r="K157" s="169">
        <v>101.446</v>
      </c>
      <c r="L157" s="167"/>
      <c r="M157" s="167"/>
      <c r="N157" s="167"/>
      <c r="O157" s="167"/>
      <c r="P157" s="167"/>
      <c r="Q157" s="167"/>
      <c r="R157" s="170"/>
      <c r="T157" s="171"/>
      <c r="U157" s="167"/>
      <c r="V157" s="167"/>
      <c r="W157" s="167"/>
      <c r="X157" s="167"/>
      <c r="Y157" s="167"/>
      <c r="Z157" s="167"/>
      <c r="AA157" s="172"/>
      <c r="AT157" s="173" t="s">
        <v>154</v>
      </c>
      <c r="AU157" s="173" t="s">
        <v>93</v>
      </c>
      <c r="AV157" s="10" t="s">
        <v>93</v>
      </c>
      <c r="AW157" s="10" t="s">
        <v>36</v>
      </c>
      <c r="AX157" s="10" t="s">
        <v>23</v>
      </c>
      <c r="AY157" s="173" t="s">
        <v>138</v>
      </c>
    </row>
    <row r="158" spans="2:65" s="1" customFormat="1" ht="31.5" customHeight="1">
      <c r="B158" s="33"/>
      <c r="C158" s="159" t="s">
        <v>9</v>
      </c>
      <c r="D158" s="159" t="s">
        <v>139</v>
      </c>
      <c r="E158" s="160" t="s">
        <v>212</v>
      </c>
      <c r="F158" s="260" t="s">
        <v>213</v>
      </c>
      <c r="G158" s="261"/>
      <c r="H158" s="261"/>
      <c r="I158" s="261"/>
      <c r="J158" s="161" t="s">
        <v>151</v>
      </c>
      <c r="K158" s="162">
        <v>60.69</v>
      </c>
      <c r="L158" s="262">
        <v>0</v>
      </c>
      <c r="M158" s="261"/>
      <c r="N158" s="263">
        <f>ROUND(L158*K158,2)</f>
        <v>0</v>
      </c>
      <c r="O158" s="261"/>
      <c r="P158" s="261"/>
      <c r="Q158" s="261"/>
      <c r="R158" s="35"/>
      <c r="T158" s="163" t="s">
        <v>21</v>
      </c>
      <c r="U158" s="42" t="s">
        <v>43</v>
      </c>
      <c r="V158" s="34"/>
      <c r="W158" s="164">
        <f>V158*K158</f>
        <v>0</v>
      </c>
      <c r="X158" s="164">
        <v>0</v>
      </c>
      <c r="Y158" s="164">
        <f>X158*K158</f>
        <v>0</v>
      </c>
      <c r="Z158" s="164">
        <v>0</v>
      </c>
      <c r="AA158" s="165">
        <f>Z158*K158</f>
        <v>0</v>
      </c>
      <c r="AR158" s="16" t="s">
        <v>143</v>
      </c>
      <c r="AT158" s="16" t="s">
        <v>139</v>
      </c>
      <c r="AU158" s="16" t="s">
        <v>93</v>
      </c>
      <c r="AY158" s="16" t="s">
        <v>138</v>
      </c>
      <c r="BE158" s="103">
        <f>IF(U158="základní",N158,0)</f>
        <v>0</v>
      </c>
      <c r="BF158" s="103">
        <f>IF(U158="snížená",N158,0)</f>
        <v>0</v>
      </c>
      <c r="BG158" s="103">
        <f>IF(U158="zákl. přenesená",N158,0)</f>
        <v>0</v>
      </c>
      <c r="BH158" s="103">
        <f>IF(U158="sníž. přenesená",N158,0)</f>
        <v>0</v>
      </c>
      <c r="BI158" s="103">
        <f>IF(U158="nulová",N158,0)</f>
        <v>0</v>
      </c>
      <c r="BJ158" s="16" t="s">
        <v>23</v>
      </c>
      <c r="BK158" s="103">
        <f>ROUND(L158*K158,2)</f>
        <v>0</v>
      </c>
      <c r="BL158" s="16" t="s">
        <v>143</v>
      </c>
      <c r="BM158" s="16" t="s">
        <v>214</v>
      </c>
    </row>
    <row r="159" spans="2:65" s="11" customFormat="1" ht="22.5" customHeight="1">
      <c r="B159" s="174"/>
      <c r="C159" s="175"/>
      <c r="D159" s="175"/>
      <c r="E159" s="176" t="s">
        <v>21</v>
      </c>
      <c r="F159" s="266" t="s">
        <v>215</v>
      </c>
      <c r="G159" s="267"/>
      <c r="H159" s="267"/>
      <c r="I159" s="267"/>
      <c r="J159" s="175"/>
      <c r="K159" s="177" t="s">
        <v>21</v>
      </c>
      <c r="L159" s="175"/>
      <c r="M159" s="175"/>
      <c r="N159" s="175"/>
      <c r="O159" s="175"/>
      <c r="P159" s="175"/>
      <c r="Q159" s="175"/>
      <c r="R159" s="178"/>
      <c r="T159" s="179"/>
      <c r="U159" s="175"/>
      <c r="V159" s="175"/>
      <c r="W159" s="175"/>
      <c r="X159" s="175"/>
      <c r="Y159" s="175"/>
      <c r="Z159" s="175"/>
      <c r="AA159" s="180"/>
      <c r="AT159" s="181" t="s">
        <v>154</v>
      </c>
      <c r="AU159" s="181" t="s">
        <v>93</v>
      </c>
      <c r="AV159" s="11" t="s">
        <v>23</v>
      </c>
      <c r="AW159" s="11" t="s">
        <v>36</v>
      </c>
      <c r="AX159" s="11" t="s">
        <v>78</v>
      </c>
      <c r="AY159" s="181" t="s">
        <v>138</v>
      </c>
    </row>
    <row r="160" spans="2:65" s="10" customFormat="1" ht="22.5" customHeight="1">
      <c r="B160" s="166"/>
      <c r="C160" s="167"/>
      <c r="D160" s="167"/>
      <c r="E160" s="168" t="s">
        <v>21</v>
      </c>
      <c r="F160" s="268" t="s">
        <v>216</v>
      </c>
      <c r="G160" s="265"/>
      <c r="H160" s="265"/>
      <c r="I160" s="265"/>
      <c r="J160" s="167"/>
      <c r="K160" s="169">
        <v>60.69</v>
      </c>
      <c r="L160" s="167"/>
      <c r="M160" s="167"/>
      <c r="N160" s="167"/>
      <c r="O160" s="167"/>
      <c r="P160" s="167"/>
      <c r="Q160" s="167"/>
      <c r="R160" s="170"/>
      <c r="T160" s="171"/>
      <c r="U160" s="167"/>
      <c r="V160" s="167"/>
      <c r="W160" s="167"/>
      <c r="X160" s="167"/>
      <c r="Y160" s="167"/>
      <c r="Z160" s="167"/>
      <c r="AA160" s="172"/>
      <c r="AT160" s="173" t="s">
        <v>154</v>
      </c>
      <c r="AU160" s="173" t="s">
        <v>93</v>
      </c>
      <c r="AV160" s="10" t="s">
        <v>93</v>
      </c>
      <c r="AW160" s="10" t="s">
        <v>36</v>
      </c>
      <c r="AX160" s="10" t="s">
        <v>78</v>
      </c>
      <c r="AY160" s="173" t="s">
        <v>138</v>
      </c>
    </row>
    <row r="161" spans="2:65" s="12" customFormat="1" ht="22.5" customHeight="1">
      <c r="B161" s="182"/>
      <c r="C161" s="183"/>
      <c r="D161" s="183"/>
      <c r="E161" s="184" t="s">
        <v>21</v>
      </c>
      <c r="F161" s="270" t="s">
        <v>166</v>
      </c>
      <c r="G161" s="271"/>
      <c r="H161" s="271"/>
      <c r="I161" s="271"/>
      <c r="J161" s="183"/>
      <c r="K161" s="185">
        <v>60.69</v>
      </c>
      <c r="L161" s="183"/>
      <c r="M161" s="183"/>
      <c r="N161" s="183"/>
      <c r="O161" s="183"/>
      <c r="P161" s="183"/>
      <c r="Q161" s="183"/>
      <c r="R161" s="186"/>
      <c r="T161" s="187"/>
      <c r="U161" s="183"/>
      <c r="V161" s="183"/>
      <c r="W161" s="183"/>
      <c r="X161" s="183"/>
      <c r="Y161" s="183"/>
      <c r="Z161" s="183"/>
      <c r="AA161" s="188"/>
      <c r="AT161" s="189" t="s">
        <v>154</v>
      </c>
      <c r="AU161" s="189" t="s">
        <v>93</v>
      </c>
      <c r="AV161" s="12" t="s">
        <v>143</v>
      </c>
      <c r="AW161" s="12" t="s">
        <v>36</v>
      </c>
      <c r="AX161" s="12" t="s">
        <v>23</v>
      </c>
      <c r="AY161" s="189" t="s">
        <v>138</v>
      </c>
    </row>
    <row r="162" spans="2:65" s="1" customFormat="1" ht="22.5" customHeight="1">
      <c r="B162" s="33"/>
      <c r="C162" s="190" t="s">
        <v>217</v>
      </c>
      <c r="D162" s="190" t="s">
        <v>207</v>
      </c>
      <c r="E162" s="191" t="s">
        <v>208</v>
      </c>
      <c r="F162" s="272" t="s">
        <v>209</v>
      </c>
      <c r="G162" s="273"/>
      <c r="H162" s="273"/>
      <c r="I162" s="273"/>
      <c r="J162" s="192" t="s">
        <v>197</v>
      </c>
      <c r="K162" s="193">
        <v>120</v>
      </c>
      <c r="L162" s="274">
        <v>0</v>
      </c>
      <c r="M162" s="273"/>
      <c r="N162" s="275">
        <f>ROUND(L162*K162,2)</f>
        <v>0</v>
      </c>
      <c r="O162" s="261"/>
      <c r="P162" s="261"/>
      <c r="Q162" s="261"/>
      <c r="R162" s="35"/>
      <c r="T162" s="163" t="s">
        <v>21</v>
      </c>
      <c r="U162" s="42" t="s">
        <v>43</v>
      </c>
      <c r="V162" s="34"/>
      <c r="W162" s="164">
        <f>V162*K162</f>
        <v>0</v>
      </c>
      <c r="X162" s="164">
        <v>1</v>
      </c>
      <c r="Y162" s="164">
        <f>X162*K162</f>
        <v>120</v>
      </c>
      <c r="Z162" s="164">
        <v>0</v>
      </c>
      <c r="AA162" s="165">
        <f>Z162*K162</f>
        <v>0</v>
      </c>
      <c r="AR162" s="16" t="s">
        <v>177</v>
      </c>
      <c r="AT162" s="16" t="s">
        <v>207</v>
      </c>
      <c r="AU162" s="16" t="s">
        <v>93</v>
      </c>
      <c r="AY162" s="16" t="s">
        <v>138</v>
      </c>
      <c r="BE162" s="103">
        <f>IF(U162="základní",N162,0)</f>
        <v>0</v>
      </c>
      <c r="BF162" s="103">
        <f>IF(U162="snížená",N162,0)</f>
        <v>0</v>
      </c>
      <c r="BG162" s="103">
        <f>IF(U162="zákl. přenesená",N162,0)</f>
        <v>0</v>
      </c>
      <c r="BH162" s="103">
        <f>IF(U162="sníž. přenesená",N162,0)</f>
        <v>0</v>
      </c>
      <c r="BI162" s="103">
        <f>IF(U162="nulová",N162,0)</f>
        <v>0</v>
      </c>
      <c r="BJ162" s="16" t="s">
        <v>23</v>
      </c>
      <c r="BK162" s="103">
        <f>ROUND(L162*K162,2)</f>
        <v>0</v>
      </c>
      <c r="BL162" s="16" t="s">
        <v>143</v>
      </c>
      <c r="BM162" s="16" t="s">
        <v>218</v>
      </c>
    </row>
    <row r="163" spans="2:65" s="1" customFormat="1" ht="31.5" customHeight="1">
      <c r="B163" s="33"/>
      <c r="C163" s="159" t="s">
        <v>219</v>
      </c>
      <c r="D163" s="159" t="s">
        <v>139</v>
      </c>
      <c r="E163" s="160" t="s">
        <v>220</v>
      </c>
      <c r="F163" s="260" t="s">
        <v>221</v>
      </c>
      <c r="G163" s="261"/>
      <c r="H163" s="261"/>
      <c r="I163" s="261"/>
      <c r="J163" s="161" t="s">
        <v>197</v>
      </c>
      <c r="K163" s="162">
        <v>222.05799999999999</v>
      </c>
      <c r="L163" s="262">
        <v>0</v>
      </c>
      <c r="M163" s="261"/>
      <c r="N163" s="263">
        <f>ROUND(L163*K163,2)</f>
        <v>0</v>
      </c>
      <c r="O163" s="261"/>
      <c r="P163" s="261"/>
      <c r="Q163" s="261"/>
      <c r="R163" s="35"/>
      <c r="T163" s="163" t="s">
        <v>21</v>
      </c>
      <c r="U163" s="42" t="s">
        <v>43</v>
      </c>
      <c r="V163" s="34"/>
      <c r="W163" s="164">
        <f>V163*K163</f>
        <v>0</v>
      </c>
      <c r="X163" s="164">
        <v>0</v>
      </c>
      <c r="Y163" s="164">
        <f>X163*K163</f>
        <v>0</v>
      </c>
      <c r="Z163" s="164">
        <v>0</v>
      </c>
      <c r="AA163" s="165">
        <f>Z163*K163</f>
        <v>0</v>
      </c>
      <c r="AR163" s="16" t="s">
        <v>143</v>
      </c>
      <c r="AT163" s="16" t="s">
        <v>139</v>
      </c>
      <c r="AU163" s="16" t="s">
        <v>93</v>
      </c>
      <c r="AY163" s="16" t="s">
        <v>138</v>
      </c>
      <c r="BE163" s="103">
        <f>IF(U163="základní",N163,0)</f>
        <v>0</v>
      </c>
      <c r="BF163" s="103">
        <f>IF(U163="snížená",N163,0)</f>
        <v>0</v>
      </c>
      <c r="BG163" s="103">
        <f>IF(U163="zákl. přenesená",N163,0)</f>
        <v>0</v>
      </c>
      <c r="BH163" s="103">
        <f>IF(U163="sníž. přenesená",N163,0)</f>
        <v>0</v>
      </c>
      <c r="BI163" s="103">
        <f>IF(U163="nulová",N163,0)</f>
        <v>0</v>
      </c>
      <c r="BJ163" s="16" t="s">
        <v>23</v>
      </c>
      <c r="BK163" s="103">
        <f>ROUND(L163*K163,2)</f>
        <v>0</v>
      </c>
      <c r="BL163" s="16" t="s">
        <v>143</v>
      </c>
      <c r="BM163" s="16" t="s">
        <v>222</v>
      </c>
    </row>
    <row r="164" spans="2:65" s="9" customFormat="1" ht="22.35" customHeight="1">
      <c r="B164" s="148"/>
      <c r="C164" s="149"/>
      <c r="D164" s="158" t="s">
        <v>103</v>
      </c>
      <c r="E164" s="158"/>
      <c r="F164" s="158"/>
      <c r="G164" s="158"/>
      <c r="H164" s="158"/>
      <c r="I164" s="158"/>
      <c r="J164" s="158"/>
      <c r="K164" s="158"/>
      <c r="L164" s="158"/>
      <c r="M164" s="158"/>
      <c r="N164" s="282">
        <f>BK164</f>
        <v>0</v>
      </c>
      <c r="O164" s="283"/>
      <c r="P164" s="283"/>
      <c r="Q164" s="283"/>
      <c r="R164" s="151"/>
      <c r="T164" s="152"/>
      <c r="U164" s="149"/>
      <c r="V164" s="149"/>
      <c r="W164" s="153">
        <f>SUM(W165:W168)</f>
        <v>0</v>
      </c>
      <c r="X164" s="149"/>
      <c r="Y164" s="153">
        <f>SUM(Y165:Y168)</f>
        <v>1.1999999999999999E-3</v>
      </c>
      <c r="Z164" s="149"/>
      <c r="AA164" s="154">
        <f>SUM(AA165:AA168)</f>
        <v>0</v>
      </c>
      <c r="AR164" s="155" t="s">
        <v>23</v>
      </c>
      <c r="AT164" s="156" t="s">
        <v>77</v>
      </c>
      <c r="AU164" s="156" t="s">
        <v>93</v>
      </c>
      <c r="AY164" s="155" t="s">
        <v>138</v>
      </c>
      <c r="BK164" s="157">
        <f>SUM(BK165:BK168)</f>
        <v>0</v>
      </c>
    </row>
    <row r="165" spans="2:65" s="1" customFormat="1" ht="22.5" customHeight="1">
      <c r="B165" s="33"/>
      <c r="C165" s="159" t="s">
        <v>223</v>
      </c>
      <c r="D165" s="159" t="s">
        <v>139</v>
      </c>
      <c r="E165" s="160" t="s">
        <v>224</v>
      </c>
      <c r="F165" s="260" t="s">
        <v>225</v>
      </c>
      <c r="G165" s="261"/>
      <c r="H165" s="261"/>
      <c r="I165" s="261"/>
      <c r="J165" s="161" t="s">
        <v>174</v>
      </c>
      <c r="K165" s="162">
        <v>35</v>
      </c>
      <c r="L165" s="262">
        <v>0</v>
      </c>
      <c r="M165" s="261"/>
      <c r="N165" s="263">
        <f>ROUND(L165*K165,2)</f>
        <v>0</v>
      </c>
      <c r="O165" s="261"/>
      <c r="P165" s="261"/>
      <c r="Q165" s="261"/>
      <c r="R165" s="35"/>
      <c r="T165" s="163" t="s">
        <v>21</v>
      </c>
      <c r="U165" s="42" t="s">
        <v>43</v>
      </c>
      <c r="V165" s="34"/>
      <c r="W165" s="164">
        <f>V165*K165</f>
        <v>0</v>
      </c>
      <c r="X165" s="164">
        <v>0</v>
      </c>
      <c r="Y165" s="164">
        <f>X165*K165</f>
        <v>0</v>
      </c>
      <c r="Z165" s="164">
        <v>0</v>
      </c>
      <c r="AA165" s="165">
        <f>Z165*K165</f>
        <v>0</v>
      </c>
      <c r="AR165" s="16" t="s">
        <v>143</v>
      </c>
      <c r="AT165" s="16" t="s">
        <v>139</v>
      </c>
      <c r="AU165" s="16" t="s">
        <v>148</v>
      </c>
      <c r="AY165" s="16" t="s">
        <v>138</v>
      </c>
      <c r="BE165" s="103">
        <f>IF(U165="základní",N165,0)</f>
        <v>0</v>
      </c>
      <c r="BF165" s="103">
        <f>IF(U165="snížená",N165,0)</f>
        <v>0</v>
      </c>
      <c r="BG165" s="103">
        <f>IF(U165="zákl. přenesená",N165,0)</f>
        <v>0</v>
      </c>
      <c r="BH165" s="103">
        <f>IF(U165="sníž. přenesená",N165,0)</f>
        <v>0</v>
      </c>
      <c r="BI165" s="103">
        <f>IF(U165="nulová",N165,0)</f>
        <v>0</v>
      </c>
      <c r="BJ165" s="16" t="s">
        <v>23</v>
      </c>
      <c r="BK165" s="103">
        <f>ROUND(L165*K165,2)</f>
        <v>0</v>
      </c>
      <c r="BL165" s="16" t="s">
        <v>143</v>
      </c>
      <c r="BM165" s="16" t="s">
        <v>226</v>
      </c>
    </row>
    <row r="166" spans="2:65" s="1" customFormat="1" ht="31.5" customHeight="1">
      <c r="B166" s="33"/>
      <c r="C166" s="159" t="s">
        <v>227</v>
      </c>
      <c r="D166" s="159" t="s">
        <v>139</v>
      </c>
      <c r="E166" s="160" t="s">
        <v>228</v>
      </c>
      <c r="F166" s="260" t="s">
        <v>229</v>
      </c>
      <c r="G166" s="261"/>
      <c r="H166" s="261"/>
      <c r="I166" s="261"/>
      <c r="J166" s="161" t="s">
        <v>174</v>
      </c>
      <c r="K166" s="162">
        <v>35</v>
      </c>
      <c r="L166" s="262">
        <v>0</v>
      </c>
      <c r="M166" s="261"/>
      <c r="N166" s="263">
        <f>ROUND(L166*K166,2)</f>
        <v>0</v>
      </c>
      <c r="O166" s="261"/>
      <c r="P166" s="261"/>
      <c r="Q166" s="261"/>
      <c r="R166" s="35"/>
      <c r="T166" s="163" t="s">
        <v>21</v>
      </c>
      <c r="U166" s="42" t="s">
        <v>43</v>
      </c>
      <c r="V166" s="34"/>
      <c r="W166" s="164">
        <f>V166*K166</f>
        <v>0</v>
      </c>
      <c r="X166" s="164">
        <v>0</v>
      </c>
      <c r="Y166" s="164">
        <f>X166*K166</f>
        <v>0</v>
      </c>
      <c r="Z166" s="164">
        <v>0</v>
      </c>
      <c r="AA166" s="165">
        <f>Z166*K166</f>
        <v>0</v>
      </c>
      <c r="AR166" s="16" t="s">
        <v>143</v>
      </c>
      <c r="AT166" s="16" t="s">
        <v>139</v>
      </c>
      <c r="AU166" s="16" t="s">
        <v>148</v>
      </c>
      <c r="AY166" s="16" t="s">
        <v>138</v>
      </c>
      <c r="BE166" s="103">
        <f>IF(U166="základní",N166,0)</f>
        <v>0</v>
      </c>
      <c r="BF166" s="103">
        <f>IF(U166="snížená",N166,0)</f>
        <v>0</v>
      </c>
      <c r="BG166" s="103">
        <f>IF(U166="zákl. přenesená",N166,0)</f>
        <v>0</v>
      </c>
      <c r="BH166" s="103">
        <f>IF(U166="sníž. přenesená",N166,0)</f>
        <v>0</v>
      </c>
      <c r="BI166" s="103">
        <f>IF(U166="nulová",N166,0)</f>
        <v>0</v>
      </c>
      <c r="BJ166" s="16" t="s">
        <v>23</v>
      </c>
      <c r="BK166" s="103">
        <f>ROUND(L166*K166,2)</f>
        <v>0</v>
      </c>
      <c r="BL166" s="16" t="s">
        <v>143</v>
      </c>
      <c r="BM166" s="16" t="s">
        <v>230</v>
      </c>
    </row>
    <row r="167" spans="2:65" s="1" customFormat="1" ht="31.5" customHeight="1">
      <c r="B167" s="33"/>
      <c r="C167" s="159" t="s">
        <v>231</v>
      </c>
      <c r="D167" s="159" t="s">
        <v>139</v>
      </c>
      <c r="E167" s="160" t="s">
        <v>232</v>
      </c>
      <c r="F167" s="260" t="s">
        <v>233</v>
      </c>
      <c r="G167" s="261"/>
      <c r="H167" s="261"/>
      <c r="I167" s="261"/>
      <c r="J167" s="161" t="s">
        <v>174</v>
      </c>
      <c r="K167" s="162">
        <v>35</v>
      </c>
      <c r="L167" s="262">
        <v>0</v>
      </c>
      <c r="M167" s="261"/>
      <c r="N167" s="263">
        <f>ROUND(L167*K167,2)</f>
        <v>0</v>
      </c>
      <c r="O167" s="261"/>
      <c r="P167" s="261"/>
      <c r="Q167" s="261"/>
      <c r="R167" s="35"/>
      <c r="T167" s="163" t="s">
        <v>21</v>
      </c>
      <c r="U167" s="42" t="s">
        <v>43</v>
      </c>
      <c r="V167" s="34"/>
      <c r="W167" s="164">
        <f>V167*K167</f>
        <v>0</v>
      </c>
      <c r="X167" s="164">
        <v>0</v>
      </c>
      <c r="Y167" s="164">
        <f>X167*K167</f>
        <v>0</v>
      </c>
      <c r="Z167" s="164">
        <v>0</v>
      </c>
      <c r="AA167" s="165">
        <f>Z167*K167</f>
        <v>0</v>
      </c>
      <c r="AR167" s="16" t="s">
        <v>143</v>
      </c>
      <c r="AT167" s="16" t="s">
        <v>139</v>
      </c>
      <c r="AU167" s="16" t="s">
        <v>148</v>
      </c>
      <c r="AY167" s="16" t="s">
        <v>138</v>
      </c>
      <c r="BE167" s="103">
        <f>IF(U167="základní",N167,0)</f>
        <v>0</v>
      </c>
      <c r="BF167" s="103">
        <f>IF(U167="snížená",N167,0)</f>
        <v>0</v>
      </c>
      <c r="BG167" s="103">
        <f>IF(U167="zákl. přenesená",N167,0)</f>
        <v>0</v>
      </c>
      <c r="BH167" s="103">
        <f>IF(U167="sníž. přenesená",N167,0)</f>
        <v>0</v>
      </c>
      <c r="BI167" s="103">
        <f>IF(U167="nulová",N167,0)</f>
        <v>0</v>
      </c>
      <c r="BJ167" s="16" t="s">
        <v>23</v>
      </c>
      <c r="BK167" s="103">
        <f>ROUND(L167*K167,2)</f>
        <v>0</v>
      </c>
      <c r="BL167" s="16" t="s">
        <v>143</v>
      </c>
      <c r="BM167" s="16" t="s">
        <v>234</v>
      </c>
    </row>
    <row r="168" spans="2:65" s="1" customFormat="1" ht="22.5" customHeight="1">
      <c r="B168" s="33"/>
      <c r="C168" s="190" t="s">
        <v>8</v>
      </c>
      <c r="D168" s="190" t="s">
        <v>207</v>
      </c>
      <c r="E168" s="191" t="s">
        <v>235</v>
      </c>
      <c r="F168" s="272" t="s">
        <v>236</v>
      </c>
      <c r="G168" s="273"/>
      <c r="H168" s="273"/>
      <c r="I168" s="273"/>
      <c r="J168" s="192" t="s">
        <v>237</v>
      </c>
      <c r="K168" s="193">
        <v>1.2</v>
      </c>
      <c r="L168" s="274">
        <v>0</v>
      </c>
      <c r="M168" s="273"/>
      <c r="N168" s="275">
        <f>ROUND(L168*K168,2)</f>
        <v>0</v>
      </c>
      <c r="O168" s="261"/>
      <c r="P168" s="261"/>
      <c r="Q168" s="261"/>
      <c r="R168" s="35"/>
      <c r="T168" s="163" t="s">
        <v>21</v>
      </c>
      <c r="U168" s="42" t="s">
        <v>43</v>
      </c>
      <c r="V168" s="34"/>
      <c r="W168" s="164">
        <f>V168*K168</f>
        <v>0</v>
      </c>
      <c r="X168" s="164">
        <v>1E-3</v>
      </c>
      <c r="Y168" s="164">
        <f>X168*K168</f>
        <v>1.1999999999999999E-3</v>
      </c>
      <c r="Z168" s="164">
        <v>0</v>
      </c>
      <c r="AA168" s="165">
        <f>Z168*K168</f>
        <v>0</v>
      </c>
      <c r="AR168" s="16" t="s">
        <v>177</v>
      </c>
      <c r="AT168" s="16" t="s">
        <v>207</v>
      </c>
      <c r="AU168" s="16" t="s">
        <v>148</v>
      </c>
      <c r="AY168" s="16" t="s">
        <v>138</v>
      </c>
      <c r="BE168" s="103">
        <f>IF(U168="základní",N168,0)</f>
        <v>0</v>
      </c>
      <c r="BF168" s="103">
        <f>IF(U168="snížená",N168,0)</f>
        <v>0</v>
      </c>
      <c r="BG168" s="103">
        <f>IF(U168="zákl. přenesená",N168,0)</f>
        <v>0</v>
      </c>
      <c r="BH168" s="103">
        <f>IF(U168="sníž. přenesená",N168,0)</f>
        <v>0</v>
      </c>
      <c r="BI168" s="103">
        <f>IF(U168="nulová",N168,0)</f>
        <v>0</v>
      </c>
      <c r="BJ168" s="16" t="s">
        <v>23</v>
      </c>
      <c r="BK168" s="103">
        <f>ROUND(L168*K168,2)</f>
        <v>0</v>
      </c>
      <c r="BL168" s="16" t="s">
        <v>143</v>
      </c>
      <c r="BM168" s="16" t="s">
        <v>238</v>
      </c>
    </row>
    <row r="169" spans="2:65" s="9" customFormat="1" ht="29.85" customHeight="1">
      <c r="B169" s="148"/>
      <c r="C169" s="149"/>
      <c r="D169" s="158" t="s">
        <v>104</v>
      </c>
      <c r="E169" s="158"/>
      <c r="F169" s="158"/>
      <c r="G169" s="158"/>
      <c r="H169" s="158"/>
      <c r="I169" s="158"/>
      <c r="J169" s="158"/>
      <c r="K169" s="158"/>
      <c r="L169" s="158"/>
      <c r="M169" s="158"/>
      <c r="N169" s="282">
        <f>BK169</f>
        <v>0</v>
      </c>
      <c r="O169" s="283"/>
      <c r="P169" s="283"/>
      <c r="Q169" s="283"/>
      <c r="R169" s="151"/>
      <c r="T169" s="152"/>
      <c r="U169" s="149"/>
      <c r="V169" s="149"/>
      <c r="W169" s="153">
        <f>SUM(W170:W178)</f>
        <v>0</v>
      </c>
      <c r="X169" s="149"/>
      <c r="Y169" s="153">
        <f>SUM(Y170:Y178)</f>
        <v>31.764936000000002</v>
      </c>
      <c r="Z169" s="149"/>
      <c r="AA169" s="154">
        <f>SUM(AA170:AA178)</f>
        <v>0</v>
      </c>
      <c r="AR169" s="155" t="s">
        <v>23</v>
      </c>
      <c r="AT169" s="156" t="s">
        <v>77</v>
      </c>
      <c r="AU169" s="156" t="s">
        <v>23</v>
      </c>
      <c r="AY169" s="155" t="s">
        <v>138</v>
      </c>
      <c r="BK169" s="157">
        <f>SUM(BK170:BK178)</f>
        <v>0</v>
      </c>
    </row>
    <row r="170" spans="2:65" s="1" customFormat="1" ht="31.5" customHeight="1">
      <c r="B170" s="33"/>
      <c r="C170" s="159" t="s">
        <v>239</v>
      </c>
      <c r="D170" s="159" t="s">
        <v>139</v>
      </c>
      <c r="E170" s="160" t="s">
        <v>240</v>
      </c>
      <c r="F170" s="260" t="s">
        <v>241</v>
      </c>
      <c r="G170" s="261"/>
      <c r="H170" s="261"/>
      <c r="I170" s="261"/>
      <c r="J170" s="161" t="s">
        <v>151</v>
      </c>
      <c r="K170" s="162">
        <v>16.8</v>
      </c>
      <c r="L170" s="262">
        <v>0</v>
      </c>
      <c r="M170" s="261"/>
      <c r="N170" s="263">
        <f>ROUND(L170*K170,2)</f>
        <v>0</v>
      </c>
      <c r="O170" s="261"/>
      <c r="P170" s="261"/>
      <c r="Q170" s="261"/>
      <c r="R170" s="35"/>
      <c r="T170" s="163" t="s">
        <v>21</v>
      </c>
      <c r="U170" s="42" t="s">
        <v>43</v>
      </c>
      <c r="V170" s="34"/>
      <c r="W170" s="164">
        <f>V170*K170</f>
        <v>0</v>
      </c>
      <c r="X170" s="164">
        <v>1.8907700000000001</v>
      </c>
      <c r="Y170" s="164">
        <f>X170*K170</f>
        <v>31.764936000000002</v>
      </c>
      <c r="Z170" s="164">
        <v>0</v>
      </c>
      <c r="AA170" s="165">
        <f>Z170*K170</f>
        <v>0</v>
      </c>
      <c r="AR170" s="16" t="s">
        <v>143</v>
      </c>
      <c r="AT170" s="16" t="s">
        <v>139</v>
      </c>
      <c r="AU170" s="16" t="s">
        <v>93</v>
      </c>
      <c r="AY170" s="16" t="s">
        <v>138</v>
      </c>
      <c r="BE170" s="103">
        <f>IF(U170="základní",N170,0)</f>
        <v>0</v>
      </c>
      <c r="BF170" s="103">
        <f>IF(U170="snížená",N170,0)</f>
        <v>0</v>
      </c>
      <c r="BG170" s="103">
        <f>IF(U170="zákl. přenesená",N170,0)</f>
        <v>0</v>
      </c>
      <c r="BH170" s="103">
        <f>IF(U170="sníž. přenesená",N170,0)</f>
        <v>0</v>
      </c>
      <c r="BI170" s="103">
        <f>IF(U170="nulová",N170,0)</f>
        <v>0</v>
      </c>
      <c r="BJ170" s="16" t="s">
        <v>23</v>
      </c>
      <c r="BK170" s="103">
        <f>ROUND(L170*K170,2)</f>
        <v>0</v>
      </c>
      <c r="BL170" s="16" t="s">
        <v>143</v>
      </c>
      <c r="BM170" s="16" t="s">
        <v>242</v>
      </c>
    </row>
    <row r="171" spans="2:65" s="11" customFormat="1" ht="22.5" customHeight="1">
      <c r="B171" s="174"/>
      <c r="C171" s="175"/>
      <c r="D171" s="175"/>
      <c r="E171" s="176" t="s">
        <v>21</v>
      </c>
      <c r="F171" s="266" t="s">
        <v>215</v>
      </c>
      <c r="G171" s="267"/>
      <c r="H171" s="267"/>
      <c r="I171" s="267"/>
      <c r="J171" s="175"/>
      <c r="K171" s="177" t="s">
        <v>21</v>
      </c>
      <c r="L171" s="175"/>
      <c r="M171" s="175"/>
      <c r="N171" s="175"/>
      <c r="O171" s="175"/>
      <c r="P171" s="175"/>
      <c r="Q171" s="175"/>
      <c r="R171" s="178"/>
      <c r="T171" s="179"/>
      <c r="U171" s="175"/>
      <c r="V171" s="175"/>
      <c r="W171" s="175"/>
      <c r="X171" s="175"/>
      <c r="Y171" s="175"/>
      <c r="Z171" s="175"/>
      <c r="AA171" s="180"/>
      <c r="AT171" s="181" t="s">
        <v>154</v>
      </c>
      <c r="AU171" s="181" t="s">
        <v>93</v>
      </c>
      <c r="AV171" s="11" t="s">
        <v>23</v>
      </c>
      <c r="AW171" s="11" t="s">
        <v>36</v>
      </c>
      <c r="AX171" s="11" t="s">
        <v>78</v>
      </c>
      <c r="AY171" s="181" t="s">
        <v>138</v>
      </c>
    </row>
    <row r="172" spans="2:65" s="10" customFormat="1" ht="22.5" customHeight="1">
      <c r="B172" s="166"/>
      <c r="C172" s="167"/>
      <c r="D172" s="167"/>
      <c r="E172" s="168" t="s">
        <v>21</v>
      </c>
      <c r="F172" s="268" t="s">
        <v>243</v>
      </c>
      <c r="G172" s="265"/>
      <c r="H172" s="265"/>
      <c r="I172" s="265"/>
      <c r="J172" s="167"/>
      <c r="K172" s="169">
        <v>16.8</v>
      </c>
      <c r="L172" s="167"/>
      <c r="M172" s="167"/>
      <c r="N172" s="167"/>
      <c r="O172" s="167"/>
      <c r="P172" s="167"/>
      <c r="Q172" s="167"/>
      <c r="R172" s="170"/>
      <c r="T172" s="171"/>
      <c r="U172" s="167"/>
      <c r="V172" s="167"/>
      <c r="W172" s="167"/>
      <c r="X172" s="167"/>
      <c r="Y172" s="167"/>
      <c r="Z172" s="167"/>
      <c r="AA172" s="172"/>
      <c r="AT172" s="173" t="s">
        <v>154</v>
      </c>
      <c r="AU172" s="173" t="s">
        <v>93</v>
      </c>
      <c r="AV172" s="10" t="s">
        <v>93</v>
      </c>
      <c r="AW172" s="10" t="s">
        <v>36</v>
      </c>
      <c r="AX172" s="10" t="s">
        <v>78</v>
      </c>
      <c r="AY172" s="173" t="s">
        <v>138</v>
      </c>
    </row>
    <row r="173" spans="2:65" s="12" customFormat="1" ht="22.5" customHeight="1">
      <c r="B173" s="182"/>
      <c r="C173" s="183"/>
      <c r="D173" s="183"/>
      <c r="E173" s="184" t="s">
        <v>21</v>
      </c>
      <c r="F173" s="270" t="s">
        <v>166</v>
      </c>
      <c r="G173" s="271"/>
      <c r="H173" s="271"/>
      <c r="I173" s="271"/>
      <c r="J173" s="183"/>
      <c r="K173" s="185">
        <v>16.8</v>
      </c>
      <c r="L173" s="183"/>
      <c r="M173" s="183"/>
      <c r="N173" s="183"/>
      <c r="O173" s="183"/>
      <c r="P173" s="183"/>
      <c r="Q173" s="183"/>
      <c r="R173" s="186"/>
      <c r="T173" s="187"/>
      <c r="U173" s="183"/>
      <c r="V173" s="183"/>
      <c r="W173" s="183"/>
      <c r="X173" s="183"/>
      <c r="Y173" s="183"/>
      <c r="Z173" s="183"/>
      <c r="AA173" s="188"/>
      <c r="AT173" s="189" t="s">
        <v>154</v>
      </c>
      <c r="AU173" s="189" t="s">
        <v>93</v>
      </c>
      <c r="AV173" s="12" t="s">
        <v>143</v>
      </c>
      <c r="AW173" s="12" t="s">
        <v>36</v>
      </c>
      <c r="AX173" s="12" t="s">
        <v>23</v>
      </c>
      <c r="AY173" s="189" t="s">
        <v>138</v>
      </c>
    </row>
    <row r="174" spans="2:65" s="1" customFormat="1" ht="31.5" customHeight="1">
      <c r="B174" s="33"/>
      <c r="C174" s="159" t="s">
        <v>244</v>
      </c>
      <c r="D174" s="159" t="s">
        <v>139</v>
      </c>
      <c r="E174" s="160" t="s">
        <v>245</v>
      </c>
      <c r="F174" s="260" t="s">
        <v>246</v>
      </c>
      <c r="G174" s="261"/>
      <c r="H174" s="261"/>
      <c r="I174" s="261"/>
      <c r="J174" s="161" t="s">
        <v>151</v>
      </c>
      <c r="K174" s="162">
        <v>0.45</v>
      </c>
      <c r="L174" s="262">
        <v>0</v>
      </c>
      <c r="M174" s="261"/>
      <c r="N174" s="263">
        <f>ROUND(L174*K174,2)</f>
        <v>0</v>
      </c>
      <c r="O174" s="261"/>
      <c r="P174" s="261"/>
      <c r="Q174" s="261"/>
      <c r="R174" s="35"/>
      <c r="T174" s="163" t="s">
        <v>21</v>
      </c>
      <c r="U174" s="42" t="s">
        <v>43</v>
      </c>
      <c r="V174" s="34"/>
      <c r="W174" s="164">
        <f>V174*K174</f>
        <v>0</v>
      </c>
      <c r="X174" s="164">
        <v>0</v>
      </c>
      <c r="Y174" s="164">
        <f>X174*K174</f>
        <v>0</v>
      </c>
      <c r="Z174" s="164">
        <v>0</v>
      </c>
      <c r="AA174" s="165">
        <f>Z174*K174</f>
        <v>0</v>
      </c>
      <c r="AR174" s="16" t="s">
        <v>143</v>
      </c>
      <c r="AT174" s="16" t="s">
        <v>139</v>
      </c>
      <c r="AU174" s="16" t="s">
        <v>93</v>
      </c>
      <c r="AY174" s="16" t="s">
        <v>138</v>
      </c>
      <c r="BE174" s="103">
        <f>IF(U174="základní",N174,0)</f>
        <v>0</v>
      </c>
      <c r="BF174" s="103">
        <f>IF(U174="snížená",N174,0)</f>
        <v>0</v>
      </c>
      <c r="BG174" s="103">
        <f>IF(U174="zákl. přenesená",N174,0)</f>
        <v>0</v>
      </c>
      <c r="BH174" s="103">
        <f>IF(U174="sníž. přenesená",N174,0)</f>
        <v>0</v>
      </c>
      <c r="BI174" s="103">
        <f>IF(U174="nulová",N174,0)</f>
        <v>0</v>
      </c>
      <c r="BJ174" s="16" t="s">
        <v>23</v>
      </c>
      <c r="BK174" s="103">
        <f>ROUND(L174*K174,2)</f>
        <v>0</v>
      </c>
      <c r="BL174" s="16" t="s">
        <v>143</v>
      </c>
      <c r="BM174" s="16" t="s">
        <v>247</v>
      </c>
    </row>
    <row r="175" spans="2:65" s="11" customFormat="1" ht="22.5" customHeight="1">
      <c r="B175" s="174"/>
      <c r="C175" s="175"/>
      <c r="D175" s="175"/>
      <c r="E175" s="176" t="s">
        <v>21</v>
      </c>
      <c r="F175" s="266" t="s">
        <v>248</v>
      </c>
      <c r="G175" s="267"/>
      <c r="H175" s="267"/>
      <c r="I175" s="267"/>
      <c r="J175" s="175"/>
      <c r="K175" s="177" t="s">
        <v>21</v>
      </c>
      <c r="L175" s="175"/>
      <c r="M175" s="175"/>
      <c r="N175" s="175"/>
      <c r="O175" s="175"/>
      <c r="P175" s="175"/>
      <c r="Q175" s="175"/>
      <c r="R175" s="178"/>
      <c r="T175" s="179"/>
      <c r="U175" s="175"/>
      <c r="V175" s="175"/>
      <c r="W175" s="175"/>
      <c r="X175" s="175"/>
      <c r="Y175" s="175"/>
      <c r="Z175" s="175"/>
      <c r="AA175" s="180"/>
      <c r="AT175" s="181" t="s">
        <v>154</v>
      </c>
      <c r="AU175" s="181" t="s">
        <v>93</v>
      </c>
      <c r="AV175" s="11" t="s">
        <v>23</v>
      </c>
      <c r="AW175" s="11" t="s">
        <v>36</v>
      </c>
      <c r="AX175" s="11" t="s">
        <v>78</v>
      </c>
      <c r="AY175" s="181" t="s">
        <v>138</v>
      </c>
    </row>
    <row r="176" spans="2:65" s="10" customFormat="1" ht="22.5" customHeight="1">
      <c r="B176" s="166"/>
      <c r="C176" s="167"/>
      <c r="D176" s="167"/>
      <c r="E176" s="168" t="s">
        <v>21</v>
      </c>
      <c r="F176" s="268" t="s">
        <v>249</v>
      </c>
      <c r="G176" s="265"/>
      <c r="H176" s="265"/>
      <c r="I176" s="265"/>
      <c r="J176" s="167"/>
      <c r="K176" s="169">
        <v>0.45</v>
      </c>
      <c r="L176" s="167"/>
      <c r="M176" s="167"/>
      <c r="N176" s="167"/>
      <c r="O176" s="167"/>
      <c r="P176" s="167"/>
      <c r="Q176" s="167"/>
      <c r="R176" s="170"/>
      <c r="T176" s="171"/>
      <c r="U176" s="167"/>
      <c r="V176" s="167"/>
      <c r="W176" s="167"/>
      <c r="X176" s="167"/>
      <c r="Y176" s="167"/>
      <c r="Z176" s="167"/>
      <c r="AA176" s="172"/>
      <c r="AT176" s="173" t="s">
        <v>154</v>
      </c>
      <c r="AU176" s="173" t="s">
        <v>93</v>
      </c>
      <c r="AV176" s="10" t="s">
        <v>93</v>
      </c>
      <c r="AW176" s="10" t="s">
        <v>36</v>
      </c>
      <c r="AX176" s="10" t="s">
        <v>78</v>
      </c>
      <c r="AY176" s="173" t="s">
        <v>138</v>
      </c>
    </row>
    <row r="177" spans="2:65" s="12" customFormat="1" ht="22.5" customHeight="1">
      <c r="B177" s="182"/>
      <c r="C177" s="183"/>
      <c r="D177" s="183"/>
      <c r="E177" s="184" t="s">
        <v>21</v>
      </c>
      <c r="F177" s="270" t="s">
        <v>166</v>
      </c>
      <c r="G177" s="271"/>
      <c r="H177" s="271"/>
      <c r="I177" s="271"/>
      <c r="J177" s="183"/>
      <c r="K177" s="185">
        <v>0.45</v>
      </c>
      <c r="L177" s="183"/>
      <c r="M177" s="183"/>
      <c r="N177" s="183"/>
      <c r="O177" s="183"/>
      <c r="P177" s="183"/>
      <c r="Q177" s="183"/>
      <c r="R177" s="186"/>
      <c r="T177" s="187"/>
      <c r="U177" s="183"/>
      <c r="V177" s="183"/>
      <c r="W177" s="183"/>
      <c r="X177" s="183"/>
      <c r="Y177" s="183"/>
      <c r="Z177" s="183"/>
      <c r="AA177" s="188"/>
      <c r="AT177" s="189" t="s">
        <v>154</v>
      </c>
      <c r="AU177" s="189" t="s">
        <v>93</v>
      </c>
      <c r="AV177" s="12" t="s">
        <v>143</v>
      </c>
      <c r="AW177" s="12" t="s">
        <v>36</v>
      </c>
      <c r="AX177" s="12" t="s">
        <v>23</v>
      </c>
      <c r="AY177" s="189" t="s">
        <v>138</v>
      </c>
    </row>
    <row r="178" spans="2:65" s="1" customFormat="1" ht="31.5" customHeight="1">
      <c r="B178" s="33"/>
      <c r="C178" s="159" t="s">
        <v>250</v>
      </c>
      <c r="D178" s="159" t="s">
        <v>139</v>
      </c>
      <c r="E178" s="160" t="s">
        <v>220</v>
      </c>
      <c r="F178" s="260" t="s">
        <v>221</v>
      </c>
      <c r="G178" s="261"/>
      <c r="H178" s="261"/>
      <c r="I178" s="261"/>
      <c r="J178" s="161" t="s">
        <v>197</v>
      </c>
      <c r="K178" s="162">
        <v>31.765000000000001</v>
      </c>
      <c r="L178" s="262">
        <v>0</v>
      </c>
      <c r="M178" s="261"/>
      <c r="N178" s="263">
        <f>ROUND(L178*K178,2)</f>
        <v>0</v>
      </c>
      <c r="O178" s="261"/>
      <c r="P178" s="261"/>
      <c r="Q178" s="261"/>
      <c r="R178" s="35"/>
      <c r="T178" s="163" t="s">
        <v>21</v>
      </c>
      <c r="U178" s="42" t="s">
        <v>43</v>
      </c>
      <c r="V178" s="34"/>
      <c r="W178" s="164">
        <f>V178*K178</f>
        <v>0</v>
      </c>
      <c r="X178" s="164">
        <v>0</v>
      </c>
      <c r="Y178" s="164">
        <f>X178*K178</f>
        <v>0</v>
      </c>
      <c r="Z178" s="164">
        <v>0</v>
      </c>
      <c r="AA178" s="165">
        <f>Z178*K178</f>
        <v>0</v>
      </c>
      <c r="AR178" s="16" t="s">
        <v>143</v>
      </c>
      <c r="AT178" s="16" t="s">
        <v>139</v>
      </c>
      <c r="AU178" s="16" t="s">
        <v>93</v>
      </c>
      <c r="AY178" s="16" t="s">
        <v>138</v>
      </c>
      <c r="BE178" s="103">
        <f>IF(U178="základní",N178,0)</f>
        <v>0</v>
      </c>
      <c r="BF178" s="103">
        <f>IF(U178="snížená",N178,0)</f>
        <v>0</v>
      </c>
      <c r="BG178" s="103">
        <f>IF(U178="zákl. přenesená",N178,0)</f>
        <v>0</v>
      </c>
      <c r="BH178" s="103">
        <f>IF(U178="sníž. přenesená",N178,0)</f>
        <v>0</v>
      </c>
      <c r="BI178" s="103">
        <f>IF(U178="nulová",N178,0)</f>
        <v>0</v>
      </c>
      <c r="BJ178" s="16" t="s">
        <v>23</v>
      </c>
      <c r="BK178" s="103">
        <f>ROUND(L178*K178,2)</f>
        <v>0</v>
      </c>
      <c r="BL178" s="16" t="s">
        <v>143</v>
      </c>
      <c r="BM178" s="16" t="s">
        <v>251</v>
      </c>
    </row>
    <row r="179" spans="2:65" s="9" customFormat="1" ht="29.85" customHeight="1">
      <c r="B179" s="148"/>
      <c r="C179" s="149"/>
      <c r="D179" s="158" t="s">
        <v>105</v>
      </c>
      <c r="E179" s="158"/>
      <c r="F179" s="158"/>
      <c r="G179" s="158"/>
      <c r="H179" s="158"/>
      <c r="I179" s="158"/>
      <c r="J179" s="158"/>
      <c r="K179" s="158"/>
      <c r="L179" s="158"/>
      <c r="M179" s="158"/>
      <c r="N179" s="284">
        <f>BK179</f>
        <v>0</v>
      </c>
      <c r="O179" s="285"/>
      <c r="P179" s="285"/>
      <c r="Q179" s="285"/>
      <c r="R179" s="151"/>
      <c r="T179" s="152"/>
      <c r="U179" s="149"/>
      <c r="V179" s="149"/>
      <c r="W179" s="153">
        <f>W180+W186</f>
        <v>0</v>
      </c>
      <c r="X179" s="149"/>
      <c r="Y179" s="153">
        <f>Y180+Y186</f>
        <v>0.62651999999999997</v>
      </c>
      <c r="Z179" s="149"/>
      <c r="AA179" s="154">
        <f>AA180+AA186</f>
        <v>0</v>
      </c>
      <c r="AR179" s="155" t="s">
        <v>23</v>
      </c>
      <c r="AT179" s="156" t="s">
        <v>77</v>
      </c>
      <c r="AU179" s="156" t="s">
        <v>23</v>
      </c>
      <c r="AY179" s="155" t="s">
        <v>138</v>
      </c>
      <c r="BK179" s="157">
        <f>BK180+BK186</f>
        <v>0</v>
      </c>
    </row>
    <row r="180" spans="2:65" s="9" customFormat="1" ht="14.85" customHeight="1">
      <c r="B180" s="148"/>
      <c r="C180" s="149"/>
      <c r="D180" s="158" t="s">
        <v>106</v>
      </c>
      <c r="E180" s="158"/>
      <c r="F180" s="158"/>
      <c r="G180" s="158"/>
      <c r="H180" s="158"/>
      <c r="I180" s="158"/>
      <c r="J180" s="158"/>
      <c r="K180" s="158"/>
      <c r="L180" s="158"/>
      <c r="M180" s="158"/>
      <c r="N180" s="280">
        <f>BK180</f>
        <v>0</v>
      </c>
      <c r="O180" s="281"/>
      <c r="P180" s="281"/>
      <c r="Q180" s="281"/>
      <c r="R180" s="151"/>
      <c r="T180" s="152"/>
      <c r="U180" s="149"/>
      <c r="V180" s="149"/>
      <c r="W180" s="153">
        <f>SUM(W181:W185)</f>
        <v>0</v>
      </c>
      <c r="X180" s="149"/>
      <c r="Y180" s="153">
        <f>SUM(Y181:Y185)</f>
        <v>0</v>
      </c>
      <c r="Z180" s="149"/>
      <c r="AA180" s="154">
        <f>SUM(AA181:AA185)</f>
        <v>0</v>
      </c>
      <c r="AR180" s="155" t="s">
        <v>23</v>
      </c>
      <c r="AT180" s="156" t="s">
        <v>77</v>
      </c>
      <c r="AU180" s="156" t="s">
        <v>93</v>
      </c>
      <c r="AY180" s="155" t="s">
        <v>138</v>
      </c>
      <c r="BK180" s="157">
        <f>SUM(BK181:BK185)</f>
        <v>0</v>
      </c>
    </row>
    <row r="181" spans="2:65" s="1" customFormat="1" ht="22.5" customHeight="1">
      <c r="B181" s="33"/>
      <c r="C181" s="159" t="s">
        <v>252</v>
      </c>
      <c r="D181" s="159" t="s">
        <v>139</v>
      </c>
      <c r="E181" s="160" t="s">
        <v>253</v>
      </c>
      <c r="F181" s="260" t="s">
        <v>254</v>
      </c>
      <c r="G181" s="261"/>
      <c r="H181" s="261"/>
      <c r="I181" s="261"/>
      <c r="J181" s="161" t="s">
        <v>174</v>
      </c>
      <c r="K181" s="162">
        <v>100</v>
      </c>
      <c r="L181" s="262">
        <v>0</v>
      </c>
      <c r="M181" s="261"/>
      <c r="N181" s="263">
        <f>ROUND(L181*K181,2)</f>
        <v>0</v>
      </c>
      <c r="O181" s="261"/>
      <c r="P181" s="261"/>
      <c r="Q181" s="261"/>
      <c r="R181" s="35"/>
      <c r="T181" s="163" t="s">
        <v>21</v>
      </c>
      <c r="U181" s="42" t="s">
        <v>43</v>
      </c>
      <c r="V181" s="34"/>
      <c r="W181" s="164">
        <f>V181*K181</f>
        <v>0</v>
      </c>
      <c r="X181" s="164">
        <v>0</v>
      </c>
      <c r="Y181" s="164">
        <f>X181*K181</f>
        <v>0</v>
      </c>
      <c r="Z181" s="164">
        <v>0</v>
      </c>
      <c r="AA181" s="165">
        <f>Z181*K181</f>
        <v>0</v>
      </c>
      <c r="AR181" s="16" t="s">
        <v>143</v>
      </c>
      <c r="AT181" s="16" t="s">
        <v>139</v>
      </c>
      <c r="AU181" s="16" t="s">
        <v>148</v>
      </c>
      <c r="AY181" s="16" t="s">
        <v>138</v>
      </c>
      <c r="BE181" s="103">
        <f>IF(U181="základní",N181,0)</f>
        <v>0</v>
      </c>
      <c r="BF181" s="103">
        <f>IF(U181="snížená",N181,0)</f>
        <v>0</v>
      </c>
      <c r="BG181" s="103">
        <f>IF(U181="zákl. přenesená",N181,0)</f>
        <v>0</v>
      </c>
      <c r="BH181" s="103">
        <f>IF(U181="sníž. přenesená",N181,0)</f>
        <v>0</v>
      </c>
      <c r="BI181" s="103">
        <f>IF(U181="nulová",N181,0)</f>
        <v>0</v>
      </c>
      <c r="BJ181" s="16" t="s">
        <v>23</v>
      </c>
      <c r="BK181" s="103">
        <f>ROUND(L181*K181,2)</f>
        <v>0</v>
      </c>
      <c r="BL181" s="16" t="s">
        <v>143</v>
      </c>
      <c r="BM181" s="16" t="s">
        <v>255</v>
      </c>
    </row>
    <row r="182" spans="2:65" s="11" customFormat="1" ht="22.5" customHeight="1">
      <c r="B182" s="174"/>
      <c r="C182" s="175"/>
      <c r="D182" s="175"/>
      <c r="E182" s="176" t="s">
        <v>21</v>
      </c>
      <c r="F182" s="266" t="s">
        <v>256</v>
      </c>
      <c r="G182" s="267"/>
      <c r="H182" s="267"/>
      <c r="I182" s="267"/>
      <c r="J182" s="175"/>
      <c r="K182" s="177" t="s">
        <v>21</v>
      </c>
      <c r="L182" s="175"/>
      <c r="M182" s="175"/>
      <c r="N182" s="175"/>
      <c r="O182" s="175"/>
      <c r="P182" s="175"/>
      <c r="Q182" s="175"/>
      <c r="R182" s="178"/>
      <c r="T182" s="179"/>
      <c r="U182" s="175"/>
      <c r="V182" s="175"/>
      <c r="W182" s="175"/>
      <c r="X182" s="175"/>
      <c r="Y182" s="175"/>
      <c r="Z182" s="175"/>
      <c r="AA182" s="180"/>
      <c r="AT182" s="181" t="s">
        <v>154</v>
      </c>
      <c r="AU182" s="181" t="s">
        <v>148</v>
      </c>
      <c r="AV182" s="11" t="s">
        <v>23</v>
      </c>
      <c r="AW182" s="11" t="s">
        <v>36</v>
      </c>
      <c r="AX182" s="11" t="s">
        <v>78</v>
      </c>
      <c r="AY182" s="181" t="s">
        <v>138</v>
      </c>
    </row>
    <row r="183" spans="2:65" s="10" customFormat="1" ht="22.5" customHeight="1">
      <c r="B183" s="166"/>
      <c r="C183" s="167"/>
      <c r="D183" s="167"/>
      <c r="E183" s="168" t="s">
        <v>21</v>
      </c>
      <c r="F183" s="268" t="s">
        <v>29</v>
      </c>
      <c r="G183" s="265"/>
      <c r="H183" s="265"/>
      <c r="I183" s="265"/>
      <c r="J183" s="167"/>
      <c r="K183" s="169">
        <v>100</v>
      </c>
      <c r="L183" s="167"/>
      <c r="M183" s="167"/>
      <c r="N183" s="167"/>
      <c r="O183" s="167"/>
      <c r="P183" s="167"/>
      <c r="Q183" s="167"/>
      <c r="R183" s="170"/>
      <c r="T183" s="171"/>
      <c r="U183" s="167"/>
      <c r="V183" s="167"/>
      <c r="W183" s="167"/>
      <c r="X183" s="167"/>
      <c r="Y183" s="167"/>
      <c r="Z183" s="167"/>
      <c r="AA183" s="172"/>
      <c r="AT183" s="173" t="s">
        <v>154</v>
      </c>
      <c r="AU183" s="173" t="s">
        <v>148</v>
      </c>
      <c r="AV183" s="10" t="s">
        <v>93</v>
      </c>
      <c r="AW183" s="10" t="s">
        <v>36</v>
      </c>
      <c r="AX183" s="10" t="s">
        <v>23</v>
      </c>
      <c r="AY183" s="173" t="s">
        <v>138</v>
      </c>
    </row>
    <row r="184" spans="2:65" s="1" customFormat="1" ht="31.5" customHeight="1">
      <c r="B184" s="33"/>
      <c r="C184" s="159" t="s">
        <v>257</v>
      </c>
      <c r="D184" s="159" t="s">
        <v>139</v>
      </c>
      <c r="E184" s="160" t="s">
        <v>258</v>
      </c>
      <c r="F184" s="260" t="s">
        <v>259</v>
      </c>
      <c r="G184" s="261"/>
      <c r="H184" s="261"/>
      <c r="I184" s="261"/>
      <c r="J184" s="161" t="s">
        <v>174</v>
      </c>
      <c r="K184" s="162">
        <v>500</v>
      </c>
      <c r="L184" s="262">
        <v>0</v>
      </c>
      <c r="M184" s="261"/>
      <c r="N184" s="263">
        <f>ROUND(L184*K184,2)</f>
        <v>0</v>
      </c>
      <c r="O184" s="261"/>
      <c r="P184" s="261"/>
      <c r="Q184" s="261"/>
      <c r="R184" s="35"/>
      <c r="T184" s="163" t="s">
        <v>21</v>
      </c>
      <c r="U184" s="42" t="s">
        <v>43</v>
      </c>
      <c r="V184" s="34"/>
      <c r="W184" s="164">
        <f>V184*K184</f>
        <v>0</v>
      </c>
      <c r="X184" s="164">
        <v>0</v>
      </c>
      <c r="Y184" s="164">
        <f>X184*K184</f>
        <v>0</v>
      </c>
      <c r="Z184" s="164">
        <v>0</v>
      </c>
      <c r="AA184" s="165">
        <f>Z184*K184</f>
        <v>0</v>
      </c>
      <c r="AR184" s="16" t="s">
        <v>143</v>
      </c>
      <c r="AT184" s="16" t="s">
        <v>139</v>
      </c>
      <c r="AU184" s="16" t="s">
        <v>148</v>
      </c>
      <c r="AY184" s="16" t="s">
        <v>138</v>
      </c>
      <c r="BE184" s="103">
        <f>IF(U184="základní",N184,0)</f>
        <v>0</v>
      </c>
      <c r="BF184" s="103">
        <f>IF(U184="snížená",N184,0)</f>
        <v>0</v>
      </c>
      <c r="BG184" s="103">
        <f>IF(U184="zákl. přenesená",N184,0)</f>
        <v>0</v>
      </c>
      <c r="BH184" s="103">
        <f>IF(U184="sníž. přenesená",N184,0)</f>
        <v>0</v>
      </c>
      <c r="BI184" s="103">
        <f>IF(U184="nulová",N184,0)</f>
        <v>0</v>
      </c>
      <c r="BJ184" s="16" t="s">
        <v>23</v>
      </c>
      <c r="BK184" s="103">
        <f>ROUND(L184*K184,2)</f>
        <v>0</v>
      </c>
      <c r="BL184" s="16" t="s">
        <v>143</v>
      </c>
      <c r="BM184" s="16" t="s">
        <v>260</v>
      </c>
    </row>
    <row r="185" spans="2:65" s="10" customFormat="1" ht="22.5" customHeight="1">
      <c r="B185" s="166"/>
      <c r="C185" s="167"/>
      <c r="D185" s="167"/>
      <c r="E185" s="168" t="s">
        <v>21</v>
      </c>
      <c r="F185" s="264" t="s">
        <v>261</v>
      </c>
      <c r="G185" s="265"/>
      <c r="H185" s="265"/>
      <c r="I185" s="265"/>
      <c r="J185" s="167"/>
      <c r="K185" s="169">
        <v>500</v>
      </c>
      <c r="L185" s="167"/>
      <c r="M185" s="167"/>
      <c r="N185" s="167"/>
      <c r="O185" s="167"/>
      <c r="P185" s="167"/>
      <c r="Q185" s="167"/>
      <c r="R185" s="170"/>
      <c r="T185" s="171"/>
      <c r="U185" s="167"/>
      <c r="V185" s="167"/>
      <c r="W185" s="167"/>
      <c r="X185" s="167"/>
      <c r="Y185" s="167"/>
      <c r="Z185" s="167"/>
      <c r="AA185" s="172"/>
      <c r="AT185" s="173" t="s">
        <v>154</v>
      </c>
      <c r="AU185" s="173" t="s">
        <v>148</v>
      </c>
      <c r="AV185" s="10" t="s">
        <v>93</v>
      </c>
      <c r="AW185" s="10" t="s">
        <v>36</v>
      </c>
      <c r="AX185" s="10" t="s">
        <v>23</v>
      </c>
      <c r="AY185" s="173" t="s">
        <v>138</v>
      </c>
    </row>
    <row r="186" spans="2:65" s="9" customFormat="1" ht="22.35" customHeight="1">
      <c r="B186" s="148"/>
      <c r="C186" s="149"/>
      <c r="D186" s="158" t="s">
        <v>107</v>
      </c>
      <c r="E186" s="158"/>
      <c r="F186" s="158"/>
      <c r="G186" s="158"/>
      <c r="H186" s="158"/>
      <c r="I186" s="158"/>
      <c r="J186" s="158"/>
      <c r="K186" s="158"/>
      <c r="L186" s="158"/>
      <c r="M186" s="158"/>
      <c r="N186" s="280">
        <f>BK186</f>
        <v>0</v>
      </c>
      <c r="O186" s="281"/>
      <c r="P186" s="281"/>
      <c r="Q186" s="281"/>
      <c r="R186" s="151"/>
      <c r="T186" s="152"/>
      <c r="U186" s="149"/>
      <c r="V186" s="149"/>
      <c r="W186" s="153">
        <f>SUM(W187:W190)</f>
        <v>0</v>
      </c>
      <c r="X186" s="149"/>
      <c r="Y186" s="153">
        <f>SUM(Y187:Y190)</f>
        <v>0.62651999999999997</v>
      </c>
      <c r="Z186" s="149"/>
      <c r="AA186" s="154">
        <f>SUM(AA187:AA190)</f>
        <v>0</v>
      </c>
      <c r="AR186" s="155" t="s">
        <v>23</v>
      </c>
      <c r="AT186" s="156" t="s">
        <v>77</v>
      </c>
      <c r="AU186" s="156" t="s">
        <v>93</v>
      </c>
      <c r="AY186" s="155" t="s">
        <v>138</v>
      </c>
      <c r="BK186" s="157">
        <f>SUM(BK187:BK190)</f>
        <v>0</v>
      </c>
    </row>
    <row r="187" spans="2:65" s="1" customFormat="1" ht="31.5" customHeight="1">
      <c r="B187" s="33"/>
      <c r="C187" s="159" t="s">
        <v>262</v>
      </c>
      <c r="D187" s="159" t="s">
        <v>139</v>
      </c>
      <c r="E187" s="160" t="s">
        <v>263</v>
      </c>
      <c r="F187" s="260" t="s">
        <v>264</v>
      </c>
      <c r="G187" s="261"/>
      <c r="H187" s="261"/>
      <c r="I187" s="261"/>
      <c r="J187" s="161" t="s">
        <v>265</v>
      </c>
      <c r="K187" s="162">
        <v>1</v>
      </c>
      <c r="L187" s="262">
        <v>0</v>
      </c>
      <c r="M187" s="261"/>
      <c r="N187" s="263">
        <f>ROUND(L187*K187,2)</f>
        <v>0</v>
      </c>
      <c r="O187" s="261"/>
      <c r="P187" s="261"/>
      <c r="Q187" s="261"/>
      <c r="R187" s="35"/>
      <c r="T187" s="163" t="s">
        <v>21</v>
      </c>
      <c r="U187" s="42" t="s">
        <v>43</v>
      </c>
      <c r="V187" s="34"/>
      <c r="W187" s="164">
        <f>V187*K187</f>
        <v>0</v>
      </c>
      <c r="X187" s="164">
        <v>0.62651999999999997</v>
      </c>
      <c r="Y187" s="164">
        <f>X187*K187</f>
        <v>0.62651999999999997</v>
      </c>
      <c r="Z187" s="164">
        <v>0</v>
      </c>
      <c r="AA187" s="165">
        <f>Z187*K187</f>
        <v>0</v>
      </c>
      <c r="AR187" s="16" t="s">
        <v>143</v>
      </c>
      <c r="AT187" s="16" t="s">
        <v>139</v>
      </c>
      <c r="AU187" s="16" t="s">
        <v>148</v>
      </c>
      <c r="AY187" s="16" t="s">
        <v>138</v>
      </c>
      <c r="BE187" s="103">
        <f>IF(U187="základní",N187,0)</f>
        <v>0</v>
      </c>
      <c r="BF187" s="103">
        <f>IF(U187="snížená",N187,0)</f>
        <v>0</v>
      </c>
      <c r="BG187" s="103">
        <f>IF(U187="zákl. přenesená",N187,0)</f>
        <v>0</v>
      </c>
      <c r="BH187" s="103">
        <f>IF(U187="sníž. přenesená",N187,0)</f>
        <v>0</v>
      </c>
      <c r="BI187" s="103">
        <f>IF(U187="nulová",N187,0)</f>
        <v>0</v>
      </c>
      <c r="BJ187" s="16" t="s">
        <v>23</v>
      </c>
      <c r="BK187" s="103">
        <f>ROUND(L187*K187,2)</f>
        <v>0</v>
      </c>
      <c r="BL187" s="16" t="s">
        <v>143</v>
      </c>
      <c r="BM187" s="16" t="s">
        <v>266</v>
      </c>
    </row>
    <row r="188" spans="2:65" s="11" customFormat="1" ht="22.5" customHeight="1">
      <c r="B188" s="174"/>
      <c r="C188" s="175"/>
      <c r="D188" s="175"/>
      <c r="E188" s="176" t="s">
        <v>21</v>
      </c>
      <c r="F188" s="266" t="s">
        <v>267</v>
      </c>
      <c r="G188" s="267"/>
      <c r="H188" s="267"/>
      <c r="I188" s="267"/>
      <c r="J188" s="175"/>
      <c r="K188" s="177" t="s">
        <v>21</v>
      </c>
      <c r="L188" s="175"/>
      <c r="M188" s="175"/>
      <c r="N188" s="175"/>
      <c r="O188" s="175"/>
      <c r="P188" s="175"/>
      <c r="Q188" s="175"/>
      <c r="R188" s="178"/>
      <c r="T188" s="179"/>
      <c r="U188" s="175"/>
      <c r="V188" s="175"/>
      <c r="W188" s="175"/>
      <c r="X188" s="175"/>
      <c r="Y188" s="175"/>
      <c r="Z188" s="175"/>
      <c r="AA188" s="180"/>
      <c r="AT188" s="181" t="s">
        <v>154</v>
      </c>
      <c r="AU188" s="181" t="s">
        <v>148</v>
      </c>
      <c r="AV188" s="11" t="s">
        <v>23</v>
      </c>
      <c r="AW188" s="11" t="s">
        <v>36</v>
      </c>
      <c r="AX188" s="11" t="s">
        <v>78</v>
      </c>
      <c r="AY188" s="181" t="s">
        <v>138</v>
      </c>
    </row>
    <row r="189" spans="2:65" s="10" customFormat="1" ht="22.5" customHeight="1">
      <c r="B189" s="166"/>
      <c r="C189" s="167"/>
      <c r="D189" s="167"/>
      <c r="E189" s="168" t="s">
        <v>21</v>
      </c>
      <c r="F189" s="268" t="s">
        <v>23</v>
      </c>
      <c r="G189" s="265"/>
      <c r="H189" s="265"/>
      <c r="I189" s="265"/>
      <c r="J189" s="167"/>
      <c r="K189" s="169">
        <v>1</v>
      </c>
      <c r="L189" s="167"/>
      <c r="M189" s="167"/>
      <c r="N189" s="167"/>
      <c r="O189" s="167"/>
      <c r="P189" s="167"/>
      <c r="Q189" s="167"/>
      <c r="R189" s="170"/>
      <c r="T189" s="171"/>
      <c r="U189" s="167"/>
      <c r="V189" s="167"/>
      <c r="W189" s="167"/>
      <c r="X189" s="167"/>
      <c r="Y189" s="167"/>
      <c r="Z189" s="167"/>
      <c r="AA189" s="172"/>
      <c r="AT189" s="173" t="s">
        <v>154</v>
      </c>
      <c r="AU189" s="173" t="s">
        <v>148</v>
      </c>
      <c r="AV189" s="10" t="s">
        <v>93</v>
      </c>
      <c r="AW189" s="10" t="s">
        <v>36</v>
      </c>
      <c r="AX189" s="10" t="s">
        <v>23</v>
      </c>
      <c r="AY189" s="173" t="s">
        <v>138</v>
      </c>
    </row>
    <row r="190" spans="2:65" s="1" customFormat="1" ht="31.5" customHeight="1">
      <c r="B190" s="33"/>
      <c r="C190" s="159" t="s">
        <v>268</v>
      </c>
      <c r="D190" s="159" t="s">
        <v>139</v>
      </c>
      <c r="E190" s="160" t="s">
        <v>269</v>
      </c>
      <c r="F190" s="260" t="s">
        <v>270</v>
      </c>
      <c r="G190" s="261"/>
      <c r="H190" s="261"/>
      <c r="I190" s="261"/>
      <c r="J190" s="161" t="s">
        <v>197</v>
      </c>
      <c r="K190" s="162">
        <v>0.627</v>
      </c>
      <c r="L190" s="262">
        <v>0</v>
      </c>
      <c r="M190" s="261"/>
      <c r="N190" s="263">
        <f>ROUND(L190*K190,2)</f>
        <v>0</v>
      </c>
      <c r="O190" s="261"/>
      <c r="P190" s="261"/>
      <c r="Q190" s="261"/>
      <c r="R190" s="35"/>
      <c r="T190" s="163" t="s">
        <v>21</v>
      </c>
      <c r="U190" s="42" t="s">
        <v>43</v>
      </c>
      <c r="V190" s="34"/>
      <c r="W190" s="164">
        <f>V190*K190</f>
        <v>0</v>
      </c>
      <c r="X190" s="164">
        <v>0</v>
      </c>
      <c r="Y190" s="164">
        <f>X190*K190</f>
        <v>0</v>
      </c>
      <c r="Z190" s="164">
        <v>0</v>
      </c>
      <c r="AA190" s="165">
        <f>Z190*K190</f>
        <v>0</v>
      </c>
      <c r="AR190" s="16" t="s">
        <v>143</v>
      </c>
      <c r="AT190" s="16" t="s">
        <v>139</v>
      </c>
      <c r="AU190" s="16" t="s">
        <v>148</v>
      </c>
      <c r="AY190" s="16" t="s">
        <v>138</v>
      </c>
      <c r="BE190" s="103">
        <f>IF(U190="základní",N190,0)</f>
        <v>0</v>
      </c>
      <c r="BF190" s="103">
        <f>IF(U190="snížená",N190,0)</f>
        <v>0</v>
      </c>
      <c r="BG190" s="103">
        <f>IF(U190="zákl. přenesená",N190,0)</f>
        <v>0</v>
      </c>
      <c r="BH190" s="103">
        <f>IF(U190="sníž. přenesená",N190,0)</f>
        <v>0</v>
      </c>
      <c r="BI190" s="103">
        <f>IF(U190="nulová",N190,0)</f>
        <v>0</v>
      </c>
      <c r="BJ190" s="16" t="s">
        <v>23</v>
      </c>
      <c r="BK190" s="103">
        <f>ROUND(L190*K190,2)</f>
        <v>0</v>
      </c>
      <c r="BL190" s="16" t="s">
        <v>143</v>
      </c>
      <c r="BM190" s="16" t="s">
        <v>271</v>
      </c>
    </row>
    <row r="191" spans="2:65" s="9" customFormat="1" ht="29.85" customHeight="1">
      <c r="B191" s="148"/>
      <c r="C191" s="149"/>
      <c r="D191" s="158" t="s">
        <v>108</v>
      </c>
      <c r="E191" s="158"/>
      <c r="F191" s="158"/>
      <c r="G191" s="158"/>
      <c r="H191" s="158"/>
      <c r="I191" s="158"/>
      <c r="J191" s="158"/>
      <c r="K191" s="158"/>
      <c r="L191" s="158"/>
      <c r="M191" s="158"/>
      <c r="N191" s="284">
        <f>BK191</f>
        <v>0</v>
      </c>
      <c r="O191" s="285"/>
      <c r="P191" s="285"/>
      <c r="Q191" s="285"/>
      <c r="R191" s="151"/>
      <c r="T191" s="152"/>
      <c r="U191" s="149"/>
      <c r="V191" s="149"/>
      <c r="W191" s="153">
        <f>W192+W203</f>
        <v>0</v>
      </c>
      <c r="X191" s="149"/>
      <c r="Y191" s="153">
        <f>Y192+Y203</f>
        <v>5.24146</v>
      </c>
      <c r="Z191" s="149"/>
      <c r="AA191" s="154">
        <f>AA192+AA203</f>
        <v>0</v>
      </c>
      <c r="AR191" s="155" t="s">
        <v>23</v>
      </c>
      <c r="AT191" s="156" t="s">
        <v>77</v>
      </c>
      <c r="AU191" s="156" t="s">
        <v>23</v>
      </c>
      <c r="AY191" s="155" t="s">
        <v>138</v>
      </c>
      <c r="BK191" s="157">
        <f>BK192+BK203</f>
        <v>0</v>
      </c>
    </row>
    <row r="192" spans="2:65" s="9" customFormat="1" ht="14.85" customHeight="1">
      <c r="B192" s="148"/>
      <c r="C192" s="149"/>
      <c r="D192" s="158" t="s">
        <v>109</v>
      </c>
      <c r="E192" s="158"/>
      <c r="F192" s="158"/>
      <c r="G192" s="158"/>
      <c r="H192" s="158"/>
      <c r="I192" s="158"/>
      <c r="J192" s="158"/>
      <c r="K192" s="158"/>
      <c r="L192" s="158"/>
      <c r="M192" s="158"/>
      <c r="N192" s="280">
        <f>BK192</f>
        <v>0</v>
      </c>
      <c r="O192" s="281"/>
      <c r="P192" s="281"/>
      <c r="Q192" s="281"/>
      <c r="R192" s="151"/>
      <c r="T192" s="152"/>
      <c r="U192" s="149"/>
      <c r="V192" s="149"/>
      <c r="W192" s="153">
        <f>SUM(W193:W202)</f>
        <v>0</v>
      </c>
      <c r="X192" s="149"/>
      <c r="Y192" s="153">
        <f>SUM(Y193:Y202)</f>
        <v>0.24229999999999996</v>
      </c>
      <c r="Z192" s="149"/>
      <c r="AA192" s="154">
        <f>SUM(AA193:AA202)</f>
        <v>0</v>
      </c>
      <c r="AR192" s="155" t="s">
        <v>23</v>
      </c>
      <c r="AT192" s="156" t="s">
        <v>77</v>
      </c>
      <c r="AU192" s="156" t="s">
        <v>93</v>
      </c>
      <c r="AY192" s="155" t="s">
        <v>138</v>
      </c>
      <c r="BK192" s="157">
        <f>SUM(BK193:BK202)</f>
        <v>0</v>
      </c>
    </row>
    <row r="193" spans="2:65" s="1" customFormat="1" ht="31.5" customHeight="1">
      <c r="B193" s="33"/>
      <c r="C193" s="159" t="s">
        <v>272</v>
      </c>
      <c r="D193" s="159" t="s">
        <v>139</v>
      </c>
      <c r="E193" s="160" t="s">
        <v>273</v>
      </c>
      <c r="F193" s="260" t="s">
        <v>274</v>
      </c>
      <c r="G193" s="261"/>
      <c r="H193" s="261"/>
      <c r="I193" s="261"/>
      <c r="J193" s="161" t="s">
        <v>142</v>
      </c>
      <c r="K193" s="162">
        <v>70</v>
      </c>
      <c r="L193" s="262">
        <v>0</v>
      </c>
      <c r="M193" s="261"/>
      <c r="N193" s="263">
        <f t="shared" ref="N193:N202" si="5">ROUND(L193*K193,2)</f>
        <v>0</v>
      </c>
      <c r="O193" s="261"/>
      <c r="P193" s="261"/>
      <c r="Q193" s="261"/>
      <c r="R193" s="35"/>
      <c r="T193" s="163" t="s">
        <v>21</v>
      </c>
      <c r="U193" s="42" t="s">
        <v>43</v>
      </c>
      <c r="V193" s="34"/>
      <c r="W193" s="164">
        <f t="shared" ref="W193:W202" si="6">V193*K193</f>
        <v>0</v>
      </c>
      <c r="X193" s="164">
        <v>1.0000000000000001E-5</v>
      </c>
      <c r="Y193" s="164">
        <f t="shared" ref="Y193:Y202" si="7">X193*K193</f>
        <v>7.000000000000001E-4</v>
      </c>
      <c r="Z193" s="164">
        <v>0</v>
      </c>
      <c r="AA193" s="165">
        <f t="shared" ref="AA193:AA202" si="8">Z193*K193</f>
        <v>0</v>
      </c>
      <c r="AR193" s="16" t="s">
        <v>143</v>
      </c>
      <c r="AT193" s="16" t="s">
        <v>139</v>
      </c>
      <c r="AU193" s="16" t="s">
        <v>148</v>
      </c>
      <c r="AY193" s="16" t="s">
        <v>138</v>
      </c>
      <c r="BE193" s="103">
        <f t="shared" ref="BE193:BE202" si="9">IF(U193="základní",N193,0)</f>
        <v>0</v>
      </c>
      <c r="BF193" s="103">
        <f t="shared" ref="BF193:BF202" si="10">IF(U193="snížená",N193,0)</f>
        <v>0</v>
      </c>
      <c r="BG193" s="103">
        <f t="shared" ref="BG193:BG202" si="11">IF(U193="zákl. přenesená",N193,0)</f>
        <v>0</v>
      </c>
      <c r="BH193" s="103">
        <f t="shared" ref="BH193:BH202" si="12">IF(U193="sníž. přenesená",N193,0)</f>
        <v>0</v>
      </c>
      <c r="BI193" s="103">
        <f t="shared" ref="BI193:BI202" si="13">IF(U193="nulová",N193,0)</f>
        <v>0</v>
      </c>
      <c r="BJ193" s="16" t="s">
        <v>23</v>
      </c>
      <c r="BK193" s="103">
        <f t="shared" ref="BK193:BK202" si="14">ROUND(L193*K193,2)</f>
        <v>0</v>
      </c>
      <c r="BL193" s="16" t="s">
        <v>143</v>
      </c>
      <c r="BM193" s="16" t="s">
        <v>275</v>
      </c>
    </row>
    <row r="194" spans="2:65" s="1" customFormat="1" ht="31.5" customHeight="1">
      <c r="B194" s="33"/>
      <c r="C194" s="190" t="s">
        <v>276</v>
      </c>
      <c r="D194" s="190" t="s">
        <v>207</v>
      </c>
      <c r="E194" s="191" t="s">
        <v>277</v>
      </c>
      <c r="F194" s="272" t="s">
        <v>278</v>
      </c>
      <c r="G194" s="273"/>
      <c r="H194" s="273"/>
      <c r="I194" s="273"/>
      <c r="J194" s="192" t="s">
        <v>265</v>
      </c>
      <c r="K194" s="193">
        <v>12</v>
      </c>
      <c r="L194" s="274">
        <v>0</v>
      </c>
      <c r="M194" s="273"/>
      <c r="N194" s="275">
        <f t="shared" si="5"/>
        <v>0</v>
      </c>
      <c r="O194" s="261"/>
      <c r="P194" s="261"/>
      <c r="Q194" s="261"/>
      <c r="R194" s="35"/>
      <c r="T194" s="163" t="s">
        <v>21</v>
      </c>
      <c r="U194" s="42" t="s">
        <v>43</v>
      </c>
      <c r="V194" s="34"/>
      <c r="W194" s="164">
        <f t="shared" si="6"/>
        <v>0</v>
      </c>
      <c r="X194" s="164">
        <v>1.8599999999999998E-2</v>
      </c>
      <c r="Y194" s="164">
        <f t="shared" si="7"/>
        <v>0.22319999999999998</v>
      </c>
      <c r="Z194" s="164">
        <v>0</v>
      </c>
      <c r="AA194" s="165">
        <f t="shared" si="8"/>
        <v>0</v>
      </c>
      <c r="AR194" s="16" t="s">
        <v>177</v>
      </c>
      <c r="AT194" s="16" t="s">
        <v>207</v>
      </c>
      <c r="AU194" s="16" t="s">
        <v>148</v>
      </c>
      <c r="AY194" s="16" t="s">
        <v>138</v>
      </c>
      <c r="BE194" s="103">
        <f t="shared" si="9"/>
        <v>0</v>
      </c>
      <c r="BF194" s="103">
        <f t="shared" si="10"/>
        <v>0</v>
      </c>
      <c r="BG194" s="103">
        <f t="shared" si="11"/>
        <v>0</v>
      </c>
      <c r="BH194" s="103">
        <f t="shared" si="12"/>
        <v>0</v>
      </c>
      <c r="BI194" s="103">
        <f t="shared" si="13"/>
        <v>0</v>
      </c>
      <c r="BJ194" s="16" t="s">
        <v>23</v>
      </c>
      <c r="BK194" s="103">
        <f t="shared" si="14"/>
        <v>0</v>
      </c>
      <c r="BL194" s="16" t="s">
        <v>143</v>
      </c>
      <c r="BM194" s="16" t="s">
        <v>279</v>
      </c>
    </row>
    <row r="195" spans="2:65" s="1" customFormat="1" ht="31.5" customHeight="1">
      <c r="B195" s="33"/>
      <c r="C195" s="159" t="s">
        <v>280</v>
      </c>
      <c r="D195" s="159" t="s">
        <v>139</v>
      </c>
      <c r="E195" s="160" t="s">
        <v>281</v>
      </c>
      <c r="F195" s="260" t="s">
        <v>282</v>
      </c>
      <c r="G195" s="261"/>
      <c r="H195" s="261"/>
      <c r="I195" s="261"/>
      <c r="J195" s="161" t="s">
        <v>265</v>
      </c>
      <c r="K195" s="162">
        <v>2</v>
      </c>
      <c r="L195" s="262">
        <v>0</v>
      </c>
      <c r="M195" s="261"/>
      <c r="N195" s="263">
        <f t="shared" si="5"/>
        <v>0</v>
      </c>
      <c r="O195" s="261"/>
      <c r="P195" s="261"/>
      <c r="Q195" s="261"/>
      <c r="R195" s="35"/>
      <c r="T195" s="163" t="s">
        <v>21</v>
      </c>
      <c r="U195" s="42" t="s">
        <v>43</v>
      </c>
      <c r="V195" s="34"/>
      <c r="W195" s="164">
        <f t="shared" si="6"/>
        <v>0</v>
      </c>
      <c r="X195" s="164">
        <v>0</v>
      </c>
      <c r="Y195" s="164">
        <f t="shared" si="7"/>
        <v>0</v>
      </c>
      <c r="Z195" s="164">
        <v>0</v>
      </c>
      <c r="AA195" s="165">
        <f t="shared" si="8"/>
        <v>0</v>
      </c>
      <c r="AR195" s="16" t="s">
        <v>143</v>
      </c>
      <c r="AT195" s="16" t="s">
        <v>139</v>
      </c>
      <c r="AU195" s="16" t="s">
        <v>148</v>
      </c>
      <c r="AY195" s="16" t="s">
        <v>138</v>
      </c>
      <c r="BE195" s="103">
        <f t="shared" si="9"/>
        <v>0</v>
      </c>
      <c r="BF195" s="103">
        <f t="shared" si="10"/>
        <v>0</v>
      </c>
      <c r="BG195" s="103">
        <f t="shared" si="11"/>
        <v>0</v>
      </c>
      <c r="BH195" s="103">
        <f t="shared" si="12"/>
        <v>0</v>
      </c>
      <c r="BI195" s="103">
        <f t="shared" si="13"/>
        <v>0</v>
      </c>
      <c r="BJ195" s="16" t="s">
        <v>23</v>
      </c>
      <c r="BK195" s="103">
        <f t="shared" si="14"/>
        <v>0</v>
      </c>
      <c r="BL195" s="16" t="s">
        <v>143</v>
      </c>
      <c r="BM195" s="16" t="s">
        <v>283</v>
      </c>
    </row>
    <row r="196" spans="2:65" s="1" customFormat="1" ht="31.5" customHeight="1">
      <c r="B196" s="33"/>
      <c r="C196" s="159" t="s">
        <v>284</v>
      </c>
      <c r="D196" s="159" t="s">
        <v>139</v>
      </c>
      <c r="E196" s="160" t="s">
        <v>285</v>
      </c>
      <c r="F196" s="260" t="s">
        <v>286</v>
      </c>
      <c r="G196" s="261"/>
      <c r="H196" s="261"/>
      <c r="I196" s="261"/>
      <c r="J196" s="161" t="s">
        <v>265</v>
      </c>
      <c r="K196" s="162">
        <v>1</v>
      </c>
      <c r="L196" s="262">
        <v>0</v>
      </c>
      <c r="M196" s="261"/>
      <c r="N196" s="263">
        <f t="shared" si="5"/>
        <v>0</v>
      </c>
      <c r="O196" s="261"/>
      <c r="P196" s="261"/>
      <c r="Q196" s="261"/>
      <c r="R196" s="35"/>
      <c r="T196" s="163" t="s">
        <v>21</v>
      </c>
      <c r="U196" s="42" t="s">
        <v>43</v>
      </c>
      <c r="V196" s="34"/>
      <c r="W196" s="164">
        <f t="shared" si="6"/>
        <v>0</v>
      </c>
      <c r="X196" s="164">
        <v>0</v>
      </c>
      <c r="Y196" s="164">
        <f t="shared" si="7"/>
        <v>0</v>
      </c>
      <c r="Z196" s="164">
        <v>0</v>
      </c>
      <c r="AA196" s="165">
        <f t="shared" si="8"/>
        <v>0</v>
      </c>
      <c r="AR196" s="16" t="s">
        <v>143</v>
      </c>
      <c r="AT196" s="16" t="s">
        <v>139</v>
      </c>
      <c r="AU196" s="16" t="s">
        <v>148</v>
      </c>
      <c r="AY196" s="16" t="s">
        <v>138</v>
      </c>
      <c r="BE196" s="103">
        <f t="shared" si="9"/>
        <v>0</v>
      </c>
      <c r="BF196" s="103">
        <f t="shared" si="10"/>
        <v>0</v>
      </c>
      <c r="BG196" s="103">
        <f t="shared" si="11"/>
        <v>0</v>
      </c>
      <c r="BH196" s="103">
        <f t="shared" si="12"/>
        <v>0</v>
      </c>
      <c r="BI196" s="103">
        <f t="shared" si="13"/>
        <v>0</v>
      </c>
      <c r="BJ196" s="16" t="s">
        <v>23</v>
      </c>
      <c r="BK196" s="103">
        <f t="shared" si="14"/>
        <v>0</v>
      </c>
      <c r="BL196" s="16" t="s">
        <v>143</v>
      </c>
      <c r="BM196" s="16" t="s">
        <v>287</v>
      </c>
    </row>
    <row r="197" spans="2:65" s="1" customFormat="1" ht="31.5" customHeight="1">
      <c r="B197" s="33"/>
      <c r="C197" s="159" t="s">
        <v>288</v>
      </c>
      <c r="D197" s="159" t="s">
        <v>139</v>
      </c>
      <c r="E197" s="160" t="s">
        <v>289</v>
      </c>
      <c r="F197" s="260" t="s">
        <v>290</v>
      </c>
      <c r="G197" s="261"/>
      <c r="H197" s="261"/>
      <c r="I197" s="261"/>
      <c r="J197" s="161" t="s">
        <v>265</v>
      </c>
      <c r="K197" s="162">
        <v>1</v>
      </c>
      <c r="L197" s="262">
        <v>0</v>
      </c>
      <c r="M197" s="261"/>
      <c r="N197" s="263">
        <f t="shared" si="5"/>
        <v>0</v>
      </c>
      <c r="O197" s="261"/>
      <c r="P197" s="261"/>
      <c r="Q197" s="261"/>
      <c r="R197" s="35"/>
      <c r="T197" s="163" t="s">
        <v>21</v>
      </c>
      <c r="U197" s="42" t="s">
        <v>43</v>
      </c>
      <c r="V197" s="34"/>
      <c r="W197" s="164">
        <f t="shared" si="6"/>
        <v>0</v>
      </c>
      <c r="X197" s="164">
        <v>0</v>
      </c>
      <c r="Y197" s="164">
        <f t="shared" si="7"/>
        <v>0</v>
      </c>
      <c r="Z197" s="164">
        <v>0</v>
      </c>
      <c r="AA197" s="165">
        <f t="shared" si="8"/>
        <v>0</v>
      </c>
      <c r="AR197" s="16" t="s">
        <v>143</v>
      </c>
      <c r="AT197" s="16" t="s">
        <v>139</v>
      </c>
      <c r="AU197" s="16" t="s">
        <v>148</v>
      </c>
      <c r="AY197" s="16" t="s">
        <v>138</v>
      </c>
      <c r="BE197" s="103">
        <f t="shared" si="9"/>
        <v>0</v>
      </c>
      <c r="BF197" s="103">
        <f t="shared" si="10"/>
        <v>0</v>
      </c>
      <c r="BG197" s="103">
        <f t="shared" si="11"/>
        <v>0</v>
      </c>
      <c r="BH197" s="103">
        <f t="shared" si="12"/>
        <v>0</v>
      </c>
      <c r="BI197" s="103">
        <f t="shared" si="13"/>
        <v>0</v>
      </c>
      <c r="BJ197" s="16" t="s">
        <v>23</v>
      </c>
      <c r="BK197" s="103">
        <f t="shared" si="14"/>
        <v>0</v>
      </c>
      <c r="BL197" s="16" t="s">
        <v>143</v>
      </c>
      <c r="BM197" s="16" t="s">
        <v>291</v>
      </c>
    </row>
    <row r="198" spans="2:65" s="1" customFormat="1" ht="31.5" customHeight="1">
      <c r="B198" s="33"/>
      <c r="C198" s="159" t="s">
        <v>292</v>
      </c>
      <c r="D198" s="159" t="s">
        <v>139</v>
      </c>
      <c r="E198" s="160" t="s">
        <v>293</v>
      </c>
      <c r="F198" s="260" t="s">
        <v>294</v>
      </c>
      <c r="G198" s="261"/>
      <c r="H198" s="261"/>
      <c r="I198" s="261"/>
      <c r="J198" s="161" t="s">
        <v>265</v>
      </c>
      <c r="K198" s="162">
        <v>4</v>
      </c>
      <c r="L198" s="262">
        <v>0</v>
      </c>
      <c r="M198" s="261"/>
      <c r="N198" s="263">
        <f t="shared" si="5"/>
        <v>0</v>
      </c>
      <c r="O198" s="261"/>
      <c r="P198" s="261"/>
      <c r="Q198" s="261"/>
      <c r="R198" s="35"/>
      <c r="T198" s="163" t="s">
        <v>21</v>
      </c>
      <c r="U198" s="42" t="s">
        <v>43</v>
      </c>
      <c r="V198" s="34"/>
      <c r="W198" s="164">
        <f t="shared" si="6"/>
        <v>0</v>
      </c>
      <c r="X198" s="164">
        <v>5.0000000000000002E-5</v>
      </c>
      <c r="Y198" s="164">
        <f t="shared" si="7"/>
        <v>2.0000000000000001E-4</v>
      </c>
      <c r="Z198" s="164">
        <v>0</v>
      </c>
      <c r="AA198" s="165">
        <f t="shared" si="8"/>
        <v>0</v>
      </c>
      <c r="AR198" s="16" t="s">
        <v>143</v>
      </c>
      <c r="AT198" s="16" t="s">
        <v>139</v>
      </c>
      <c r="AU198" s="16" t="s">
        <v>148</v>
      </c>
      <c r="AY198" s="16" t="s">
        <v>138</v>
      </c>
      <c r="BE198" s="103">
        <f t="shared" si="9"/>
        <v>0</v>
      </c>
      <c r="BF198" s="103">
        <f t="shared" si="10"/>
        <v>0</v>
      </c>
      <c r="BG198" s="103">
        <f t="shared" si="11"/>
        <v>0</v>
      </c>
      <c r="BH198" s="103">
        <f t="shared" si="12"/>
        <v>0</v>
      </c>
      <c r="BI198" s="103">
        <f t="shared" si="13"/>
        <v>0</v>
      </c>
      <c r="BJ198" s="16" t="s">
        <v>23</v>
      </c>
      <c r="BK198" s="103">
        <f t="shared" si="14"/>
        <v>0</v>
      </c>
      <c r="BL198" s="16" t="s">
        <v>143</v>
      </c>
      <c r="BM198" s="16" t="s">
        <v>295</v>
      </c>
    </row>
    <row r="199" spans="2:65" s="1" customFormat="1" ht="22.5" customHeight="1">
      <c r="B199" s="33"/>
      <c r="C199" s="190" t="s">
        <v>296</v>
      </c>
      <c r="D199" s="190" t="s">
        <v>207</v>
      </c>
      <c r="E199" s="191" t="s">
        <v>297</v>
      </c>
      <c r="F199" s="272" t="s">
        <v>298</v>
      </c>
      <c r="G199" s="273"/>
      <c r="H199" s="273"/>
      <c r="I199" s="273"/>
      <c r="J199" s="192" t="s">
        <v>265</v>
      </c>
      <c r="K199" s="193">
        <v>2</v>
      </c>
      <c r="L199" s="274">
        <v>0</v>
      </c>
      <c r="M199" s="273"/>
      <c r="N199" s="275">
        <f t="shared" si="5"/>
        <v>0</v>
      </c>
      <c r="O199" s="261"/>
      <c r="P199" s="261"/>
      <c r="Q199" s="261"/>
      <c r="R199" s="35"/>
      <c r="T199" s="163" t="s">
        <v>21</v>
      </c>
      <c r="U199" s="42" t="s">
        <v>43</v>
      </c>
      <c r="V199" s="34"/>
      <c r="W199" s="164">
        <f t="shared" si="6"/>
        <v>0</v>
      </c>
      <c r="X199" s="164">
        <v>2.7000000000000001E-3</v>
      </c>
      <c r="Y199" s="164">
        <f t="shared" si="7"/>
        <v>5.4000000000000003E-3</v>
      </c>
      <c r="Z199" s="164">
        <v>0</v>
      </c>
      <c r="AA199" s="165">
        <f t="shared" si="8"/>
        <v>0</v>
      </c>
      <c r="AR199" s="16" t="s">
        <v>177</v>
      </c>
      <c r="AT199" s="16" t="s">
        <v>207</v>
      </c>
      <c r="AU199" s="16" t="s">
        <v>148</v>
      </c>
      <c r="AY199" s="16" t="s">
        <v>138</v>
      </c>
      <c r="BE199" s="103">
        <f t="shared" si="9"/>
        <v>0</v>
      </c>
      <c r="BF199" s="103">
        <f t="shared" si="10"/>
        <v>0</v>
      </c>
      <c r="BG199" s="103">
        <f t="shared" si="11"/>
        <v>0</v>
      </c>
      <c r="BH199" s="103">
        <f t="shared" si="12"/>
        <v>0</v>
      </c>
      <c r="BI199" s="103">
        <f t="shared" si="13"/>
        <v>0</v>
      </c>
      <c r="BJ199" s="16" t="s">
        <v>23</v>
      </c>
      <c r="BK199" s="103">
        <f t="shared" si="14"/>
        <v>0</v>
      </c>
      <c r="BL199" s="16" t="s">
        <v>143</v>
      </c>
      <c r="BM199" s="16" t="s">
        <v>299</v>
      </c>
    </row>
    <row r="200" spans="2:65" s="1" customFormat="1" ht="22.5" customHeight="1">
      <c r="B200" s="33"/>
      <c r="C200" s="190" t="s">
        <v>300</v>
      </c>
      <c r="D200" s="190" t="s">
        <v>207</v>
      </c>
      <c r="E200" s="191" t="s">
        <v>301</v>
      </c>
      <c r="F200" s="272" t="s">
        <v>302</v>
      </c>
      <c r="G200" s="273"/>
      <c r="H200" s="273"/>
      <c r="I200" s="273"/>
      <c r="J200" s="192" t="s">
        <v>265</v>
      </c>
      <c r="K200" s="193">
        <v>1</v>
      </c>
      <c r="L200" s="274">
        <v>0</v>
      </c>
      <c r="M200" s="273"/>
      <c r="N200" s="275">
        <f t="shared" si="5"/>
        <v>0</v>
      </c>
      <c r="O200" s="261"/>
      <c r="P200" s="261"/>
      <c r="Q200" s="261"/>
      <c r="R200" s="35"/>
      <c r="T200" s="163" t="s">
        <v>21</v>
      </c>
      <c r="U200" s="42" t="s">
        <v>43</v>
      </c>
      <c r="V200" s="34"/>
      <c r="W200" s="164">
        <f t="shared" si="6"/>
        <v>0</v>
      </c>
      <c r="X200" s="164">
        <v>6.4000000000000003E-3</v>
      </c>
      <c r="Y200" s="164">
        <f t="shared" si="7"/>
        <v>6.4000000000000003E-3</v>
      </c>
      <c r="Z200" s="164">
        <v>0</v>
      </c>
      <c r="AA200" s="165">
        <f t="shared" si="8"/>
        <v>0</v>
      </c>
      <c r="AR200" s="16" t="s">
        <v>177</v>
      </c>
      <c r="AT200" s="16" t="s">
        <v>207</v>
      </c>
      <c r="AU200" s="16" t="s">
        <v>148</v>
      </c>
      <c r="AY200" s="16" t="s">
        <v>138</v>
      </c>
      <c r="BE200" s="103">
        <f t="shared" si="9"/>
        <v>0</v>
      </c>
      <c r="BF200" s="103">
        <f t="shared" si="10"/>
        <v>0</v>
      </c>
      <c r="BG200" s="103">
        <f t="shared" si="11"/>
        <v>0</v>
      </c>
      <c r="BH200" s="103">
        <f t="shared" si="12"/>
        <v>0</v>
      </c>
      <c r="BI200" s="103">
        <f t="shared" si="13"/>
        <v>0</v>
      </c>
      <c r="BJ200" s="16" t="s">
        <v>23</v>
      </c>
      <c r="BK200" s="103">
        <f t="shared" si="14"/>
        <v>0</v>
      </c>
      <c r="BL200" s="16" t="s">
        <v>143</v>
      </c>
      <c r="BM200" s="16" t="s">
        <v>303</v>
      </c>
    </row>
    <row r="201" spans="2:65" s="1" customFormat="1" ht="22.5" customHeight="1">
      <c r="B201" s="33"/>
      <c r="C201" s="190" t="s">
        <v>304</v>
      </c>
      <c r="D201" s="190" t="s">
        <v>207</v>
      </c>
      <c r="E201" s="191" t="s">
        <v>305</v>
      </c>
      <c r="F201" s="272" t="s">
        <v>306</v>
      </c>
      <c r="G201" s="273"/>
      <c r="H201" s="273"/>
      <c r="I201" s="273"/>
      <c r="J201" s="192" t="s">
        <v>265</v>
      </c>
      <c r="K201" s="193">
        <v>1</v>
      </c>
      <c r="L201" s="274">
        <v>0</v>
      </c>
      <c r="M201" s="273"/>
      <c r="N201" s="275">
        <f t="shared" si="5"/>
        <v>0</v>
      </c>
      <c r="O201" s="261"/>
      <c r="P201" s="261"/>
      <c r="Q201" s="261"/>
      <c r="R201" s="35"/>
      <c r="T201" s="163" t="s">
        <v>21</v>
      </c>
      <c r="U201" s="42" t="s">
        <v>43</v>
      </c>
      <c r="V201" s="34"/>
      <c r="W201" s="164">
        <f t="shared" si="6"/>
        <v>0</v>
      </c>
      <c r="X201" s="164">
        <v>6.4000000000000003E-3</v>
      </c>
      <c r="Y201" s="164">
        <f t="shared" si="7"/>
        <v>6.4000000000000003E-3</v>
      </c>
      <c r="Z201" s="164">
        <v>0</v>
      </c>
      <c r="AA201" s="165">
        <f t="shared" si="8"/>
        <v>0</v>
      </c>
      <c r="AR201" s="16" t="s">
        <v>177</v>
      </c>
      <c r="AT201" s="16" t="s">
        <v>207</v>
      </c>
      <c r="AU201" s="16" t="s">
        <v>148</v>
      </c>
      <c r="AY201" s="16" t="s">
        <v>138</v>
      </c>
      <c r="BE201" s="103">
        <f t="shared" si="9"/>
        <v>0</v>
      </c>
      <c r="BF201" s="103">
        <f t="shared" si="10"/>
        <v>0</v>
      </c>
      <c r="BG201" s="103">
        <f t="shared" si="11"/>
        <v>0</v>
      </c>
      <c r="BH201" s="103">
        <f t="shared" si="12"/>
        <v>0</v>
      </c>
      <c r="BI201" s="103">
        <f t="shared" si="13"/>
        <v>0</v>
      </c>
      <c r="BJ201" s="16" t="s">
        <v>23</v>
      </c>
      <c r="BK201" s="103">
        <f t="shared" si="14"/>
        <v>0</v>
      </c>
      <c r="BL201" s="16" t="s">
        <v>143</v>
      </c>
      <c r="BM201" s="16" t="s">
        <v>307</v>
      </c>
    </row>
    <row r="202" spans="2:65" s="1" customFormat="1" ht="31.5" customHeight="1">
      <c r="B202" s="33"/>
      <c r="C202" s="159" t="s">
        <v>308</v>
      </c>
      <c r="D202" s="159" t="s">
        <v>139</v>
      </c>
      <c r="E202" s="160" t="s">
        <v>309</v>
      </c>
      <c r="F202" s="260" t="s">
        <v>310</v>
      </c>
      <c r="G202" s="261"/>
      <c r="H202" s="261"/>
      <c r="I202" s="261"/>
      <c r="J202" s="161" t="s">
        <v>197</v>
      </c>
      <c r="K202" s="162">
        <v>0.24199999999999999</v>
      </c>
      <c r="L202" s="262">
        <v>0</v>
      </c>
      <c r="M202" s="261"/>
      <c r="N202" s="263">
        <f t="shared" si="5"/>
        <v>0</v>
      </c>
      <c r="O202" s="261"/>
      <c r="P202" s="261"/>
      <c r="Q202" s="261"/>
      <c r="R202" s="35"/>
      <c r="T202" s="163" t="s">
        <v>21</v>
      </c>
      <c r="U202" s="42" t="s">
        <v>43</v>
      </c>
      <c r="V202" s="34"/>
      <c r="W202" s="164">
        <f t="shared" si="6"/>
        <v>0</v>
      </c>
      <c r="X202" s="164">
        <v>0</v>
      </c>
      <c r="Y202" s="164">
        <f t="shared" si="7"/>
        <v>0</v>
      </c>
      <c r="Z202" s="164">
        <v>0</v>
      </c>
      <c r="AA202" s="165">
        <f t="shared" si="8"/>
        <v>0</v>
      </c>
      <c r="AR202" s="16" t="s">
        <v>143</v>
      </c>
      <c r="AT202" s="16" t="s">
        <v>139</v>
      </c>
      <c r="AU202" s="16" t="s">
        <v>148</v>
      </c>
      <c r="AY202" s="16" t="s">
        <v>138</v>
      </c>
      <c r="BE202" s="103">
        <f t="shared" si="9"/>
        <v>0</v>
      </c>
      <c r="BF202" s="103">
        <f t="shared" si="10"/>
        <v>0</v>
      </c>
      <c r="BG202" s="103">
        <f t="shared" si="11"/>
        <v>0</v>
      </c>
      <c r="BH202" s="103">
        <f t="shared" si="12"/>
        <v>0</v>
      </c>
      <c r="BI202" s="103">
        <f t="shared" si="13"/>
        <v>0</v>
      </c>
      <c r="BJ202" s="16" t="s">
        <v>23</v>
      </c>
      <c r="BK202" s="103">
        <f t="shared" si="14"/>
        <v>0</v>
      </c>
      <c r="BL202" s="16" t="s">
        <v>143</v>
      </c>
      <c r="BM202" s="16" t="s">
        <v>311</v>
      </c>
    </row>
    <row r="203" spans="2:65" s="9" customFormat="1" ht="22.35" customHeight="1">
      <c r="B203" s="148"/>
      <c r="C203" s="149"/>
      <c r="D203" s="158" t="s">
        <v>110</v>
      </c>
      <c r="E203" s="158"/>
      <c r="F203" s="158"/>
      <c r="G203" s="158"/>
      <c r="H203" s="158"/>
      <c r="I203" s="158"/>
      <c r="J203" s="158"/>
      <c r="K203" s="158"/>
      <c r="L203" s="158"/>
      <c r="M203" s="158"/>
      <c r="N203" s="282">
        <f>BK203</f>
        <v>0</v>
      </c>
      <c r="O203" s="283"/>
      <c r="P203" s="283"/>
      <c r="Q203" s="283"/>
      <c r="R203" s="151"/>
      <c r="T203" s="152"/>
      <c r="U203" s="149"/>
      <c r="V203" s="149"/>
      <c r="W203" s="153">
        <f>SUM(W204:W219)</f>
        <v>0</v>
      </c>
      <c r="X203" s="149"/>
      <c r="Y203" s="153">
        <f>SUM(Y204:Y219)</f>
        <v>4.9991599999999998</v>
      </c>
      <c r="Z203" s="149"/>
      <c r="AA203" s="154">
        <f>SUM(AA204:AA219)</f>
        <v>0</v>
      </c>
      <c r="AR203" s="155" t="s">
        <v>23</v>
      </c>
      <c r="AT203" s="156" t="s">
        <v>77</v>
      </c>
      <c r="AU203" s="156" t="s">
        <v>93</v>
      </c>
      <c r="AY203" s="155" t="s">
        <v>138</v>
      </c>
      <c r="BK203" s="157">
        <f>SUM(BK204:BK219)</f>
        <v>0</v>
      </c>
    </row>
    <row r="204" spans="2:65" s="1" customFormat="1" ht="31.5" customHeight="1">
      <c r="B204" s="33"/>
      <c r="C204" s="159" t="s">
        <v>312</v>
      </c>
      <c r="D204" s="159" t="s">
        <v>139</v>
      </c>
      <c r="E204" s="160" t="s">
        <v>313</v>
      </c>
      <c r="F204" s="260" t="s">
        <v>314</v>
      </c>
      <c r="G204" s="261"/>
      <c r="H204" s="261"/>
      <c r="I204" s="261"/>
      <c r="J204" s="161" t="s">
        <v>265</v>
      </c>
      <c r="K204" s="162">
        <v>4</v>
      </c>
      <c r="L204" s="262">
        <v>0</v>
      </c>
      <c r="M204" s="261"/>
      <c r="N204" s="263">
        <f t="shared" ref="N204:N216" si="15">ROUND(L204*K204,2)</f>
        <v>0</v>
      </c>
      <c r="O204" s="261"/>
      <c r="P204" s="261"/>
      <c r="Q204" s="261"/>
      <c r="R204" s="35"/>
      <c r="T204" s="163" t="s">
        <v>21</v>
      </c>
      <c r="U204" s="42" t="s">
        <v>43</v>
      </c>
      <c r="V204" s="34"/>
      <c r="W204" s="164">
        <f t="shared" ref="W204:W216" si="16">V204*K204</f>
        <v>0</v>
      </c>
      <c r="X204" s="164">
        <v>1.1469999999999999E-2</v>
      </c>
      <c r="Y204" s="164">
        <f t="shared" ref="Y204:Y216" si="17">X204*K204</f>
        <v>4.5879999999999997E-2</v>
      </c>
      <c r="Z204" s="164">
        <v>0</v>
      </c>
      <c r="AA204" s="165">
        <f t="shared" ref="AA204:AA216" si="18">Z204*K204</f>
        <v>0</v>
      </c>
      <c r="AR204" s="16" t="s">
        <v>143</v>
      </c>
      <c r="AT204" s="16" t="s">
        <v>139</v>
      </c>
      <c r="AU204" s="16" t="s">
        <v>148</v>
      </c>
      <c r="AY204" s="16" t="s">
        <v>138</v>
      </c>
      <c r="BE204" s="103">
        <f t="shared" ref="BE204:BE216" si="19">IF(U204="základní",N204,0)</f>
        <v>0</v>
      </c>
      <c r="BF204" s="103">
        <f t="shared" ref="BF204:BF216" si="20">IF(U204="snížená",N204,0)</f>
        <v>0</v>
      </c>
      <c r="BG204" s="103">
        <f t="shared" ref="BG204:BG216" si="21">IF(U204="zákl. přenesená",N204,0)</f>
        <v>0</v>
      </c>
      <c r="BH204" s="103">
        <f t="shared" ref="BH204:BH216" si="22">IF(U204="sníž. přenesená",N204,0)</f>
        <v>0</v>
      </c>
      <c r="BI204" s="103">
        <f t="shared" ref="BI204:BI216" si="23">IF(U204="nulová",N204,0)</f>
        <v>0</v>
      </c>
      <c r="BJ204" s="16" t="s">
        <v>23</v>
      </c>
      <c r="BK204" s="103">
        <f t="shared" ref="BK204:BK216" si="24">ROUND(L204*K204,2)</f>
        <v>0</v>
      </c>
      <c r="BL204" s="16" t="s">
        <v>143</v>
      </c>
      <c r="BM204" s="16" t="s">
        <v>315</v>
      </c>
    </row>
    <row r="205" spans="2:65" s="1" customFormat="1" ht="31.5" customHeight="1">
      <c r="B205" s="33"/>
      <c r="C205" s="190" t="s">
        <v>316</v>
      </c>
      <c r="D205" s="190" t="s">
        <v>207</v>
      </c>
      <c r="E205" s="191" t="s">
        <v>317</v>
      </c>
      <c r="F205" s="272" t="s">
        <v>318</v>
      </c>
      <c r="G205" s="273"/>
      <c r="H205" s="273"/>
      <c r="I205" s="273"/>
      <c r="J205" s="192" t="s">
        <v>265</v>
      </c>
      <c r="K205" s="193">
        <v>1</v>
      </c>
      <c r="L205" s="274">
        <v>0</v>
      </c>
      <c r="M205" s="273"/>
      <c r="N205" s="275">
        <f t="shared" si="15"/>
        <v>0</v>
      </c>
      <c r="O205" s="261"/>
      <c r="P205" s="261"/>
      <c r="Q205" s="261"/>
      <c r="R205" s="35"/>
      <c r="T205" s="163" t="s">
        <v>21</v>
      </c>
      <c r="U205" s="42" t="s">
        <v>43</v>
      </c>
      <c r="V205" s="34"/>
      <c r="W205" s="164">
        <f t="shared" si="16"/>
        <v>0</v>
      </c>
      <c r="X205" s="164">
        <v>0.44900000000000001</v>
      </c>
      <c r="Y205" s="164">
        <f t="shared" si="17"/>
        <v>0.44900000000000001</v>
      </c>
      <c r="Z205" s="164">
        <v>0</v>
      </c>
      <c r="AA205" s="165">
        <f t="shared" si="18"/>
        <v>0</v>
      </c>
      <c r="AR205" s="16" t="s">
        <v>177</v>
      </c>
      <c r="AT205" s="16" t="s">
        <v>207</v>
      </c>
      <c r="AU205" s="16" t="s">
        <v>148</v>
      </c>
      <c r="AY205" s="16" t="s">
        <v>138</v>
      </c>
      <c r="BE205" s="103">
        <f t="shared" si="19"/>
        <v>0</v>
      </c>
      <c r="BF205" s="103">
        <f t="shared" si="20"/>
        <v>0</v>
      </c>
      <c r="BG205" s="103">
        <f t="shared" si="21"/>
        <v>0</v>
      </c>
      <c r="BH205" s="103">
        <f t="shared" si="22"/>
        <v>0</v>
      </c>
      <c r="BI205" s="103">
        <f t="shared" si="23"/>
        <v>0</v>
      </c>
      <c r="BJ205" s="16" t="s">
        <v>23</v>
      </c>
      <c r="BK205" s="103">
        <f t="shared" si="24"/>
        <v>0</v>
      </c>
      <c r="BL205" s="16" t="s">
        <v>143</v>
      </c>
      <c r="BM205" s="16" t="s">
        <v>319</v>
      </c>
    </row>
    <row r="206" spans="2:65" s="1" customFormat="1" ht="31.5" customHeight="1">
      <c r="B206" s="33"/>
      <c r="C206" s="190" t="s">
        <v>320</v>
      </c>
      <c r="D206" s="190" t="s">
        <v>207</v>
      </c>
      <c r="E206" s="191" t="s">
        <v>321</v>
      </c>
      <c r="F206" s="272" t="s">
        <v>322</v>
      </c>
      <c r="G206" s="273"/>
      <c r="H206" s="273"/>
      <c r="I206" s="273"/>
      <c r="J206" s="192" t="s">
        <v>265</v>
      </c>
      <c r="K206" s="193">
        <v>1</v>
      </c>
      <c r="L206" s="274">
        <v>0</v>
      </c>
      <c r="M206" s="273"/>
      <c r="N206" s="275">
        <f t="shared" si="15"/>
        <v>0</v>
      </c>
      <c r="O206" s="261"/>
      <c r="P206" s="261"/>
      <c r="Q206" s="261"/>
      <c r="R206" s="35"/>
      <c r="T206" s="163" t="s">
        <v>21</v>
      </c>
      <c r="U206" s="42" t="s">
        <v>43</v>
      </c>
      <c r="V206" s="34"/>
      <c r="W206" s="164">
        <f t="shared" si="16"/>
        <v>0</v>
      </c>
      <c r="X206" s="164">
        <v>0.58499999999999996</v>
      </c>
      <c r="Y206" s="164">
        <f t="shared" si="17"/>
        <v>0.58499999999999996</v>
      </c>
      <c r="Z206" s="164">
        <v>0</v>
      </c>
      <c r="AA206" s="165">
        <f t="shared" si="18"/>
        <v>0</v>
      </c>
      <c r="AR206" s="16" t="s">
        <v>177</v>
      </c>
      <c r="AT206" s="16" t="s">
        <v>207</v>
      </c>
      <c r="AU206" s="16" t="s">
        <v>148</v>
      </c>
      <c r="AY206" s="16" t="s">
        <v>138</v>
      </c>
      <c r="BE206" s="103">
        <f t="shared" si="19"/>
        <v>0</v>
      </c>
      <c r="BF206" s="103">
        <f t="shared" si="20"/>
        <v>0</v>
      </c>
      <c r="BG206" s="103">
        <f t="shared" si="21"/>
        <v>0</v>
      </c>
      <c r="BH206" s="103">
        <f t="shared" si="22"/>
        <v>0</v>
      </c>
      <c r="BI206" s="103">
        <f t="shared" si="23"/>
        <v>0</v>
      </c>
      <c r="BJ206" s="16" t="s">
        <v>23</v>
      </c>
      <c r="BK206" s="103">
        <f t="shared" si="24"/>
        <v>0</v>
      </c>
      <c r="BL206" s="16" t="s">
        <v>143</v>
      </c>
      <c r="BM206" s="16" t="s">
        <v>323</v>
      </c>
    </row>
    <row r="207" spans="2:65" s="1" customFormat="1" ht="31.5" customHeight="1">
      <c r="B207" s="33"/>
      <c r="C207" s="190" t="s">
        <v>324</v>
      </c>
      <c r="D207" s="190" t="s">
        <v>207</v>
      </c>
      <c r="E207" s="191" t="s">
        <v>325</v>
      </c>
      <c r="F207" s="272" t="s">
        <v>326</v>
      </c>
      <c r="G207" s="273"/>
      <c r="H207" s="273"/>
      <c r="I207" s="273"/>
      <c r="J207" s="192" t="s">
        <v>265</v>
      </c>
      <c r="K207" s="193">
        <v>1</v>
      </c>
      <c r="L207" s="274">
        <v>0</v>
      </c>
      <c r="M207" s="273"/>
      <c r="N207" s="275">
        <f t="shared" si="15"/>
        <v>0</v>
      </c>
      <c r="O207" s="261"/>
      <c r="P207" s="261"/>
      <c r="Q207" s="261"/>
      <c r="R207" s="35"/>
      <c r="T207" s="163" t="s">
        <v>21</v>
      </c>
      <c r="U207" s="42" t="s">
        <v>43</v>
      </c>
      <c r="V207" s="34"/>
      <c r="W207" s="164">
        <f t="shared" si="16"/>
        <v>0</v>
      </c>
      <c r="X207" s="164">
        <v>6.8000000000000005E-2</v>
      </c>
      <c r="Y207" s="164">
        <f t="shared" si="17"/>
        <v>6.8000000000000005E-2</v>
      </c>
      <c r="Z207" s="164">
        <v>0</v>
      </c>
      <c r="AA207" s="165">
        <f t="shared" si="18"/>
        <v>0</v>
      </c>
      <c r="AR207" s="16" t="s">
        <v>177</v>
      </c>
      <c r="AT207" s="16" t="s">
        <v>207</v>
      </c>
      <c r="AU207" s="16" t="s">
        <v>148</v>
      </c>
      <c r="AY207" s="16" t="s">
        <v>138</v>
      </c>
      <c r="BE207" s="103">
        <f t="shared" si="19"/>
        <v>0</v>
      </c>
      <c r="BF207" s="103">
        <f t="shared" si="20"/>
        <v>0</v>
      </c>
      <c r="BG207" s="103">
        <f t="shared" si="21"/>
        <v>0</v>
      </c>
      <c r="BH207" s="103">
        <f t="shared" si="22"/>
        <v>0</v>
      </c>
      <c r="BI207" s="103">
        <f t="shared" si="23"/>
        <v>0</v>
      </c>
      <c r="BJ207" s="16" t="s">
        <v>23</v>
      </c>
      <c r="BK207" s="103">
        <f t="shared" si="24"/>
        <v>0</v>
      </c>
      <c r="BL207" s="16" t="s">
        <v>143</v>
      </c>
      <c r="BM207" s="16" t="s">
        <v>327</v>
      </c>
    </row>
    <row r="208" spans="2:65" s="1" customFormat="1" ht="31.5" customHeight="1">
      <c r="B208" s="33"/>
      <c r="C208" s="190" t="s">
        <v>328</v>
      </c>
      <c r="D208" s="190" t="s">
        <v>207</v>
      </c>
      <c r="E208" s="191" t="s">
        <v>329</v>
      </c>
      <c r="F208" s="272" t="s">
        <v>330</v>
      </c>
      <c r="G208" s="273"/>
      <c r="H208" s="273"/>
      <c r="I208" s="273"/>
      <c r="J208" s="192" t="s">
        <v>265</v>
      </c>
      <c r="K208" s="193">
        <v>1</v>
      </c>
      <c r="L208" s="274">
        <v>0</v>
      </c>
      <c r="M208" s="273"/>
      <c r="N208" s="275">
        <f t="shared" si="15"/>
        <v>0</v>
      </c>
      <c r="O208" s="261"/>
      <c r="P208" s="261"/>
      <c r="Q208" s="261"/>
      <c r="R208" s="35"/>
      <c r="T208" s="163" t="s">
        <v>21</v>
      </c>
      <c r="U208" s="42" t="s">
        <v>43</v>
      </c>
      <c r="V208" s="34"/>
      <c r="W208" s="164">
        <f t="shared" si="16"/>
        <v>0</v>
      </c>
      <c r="X208" s="164">
        <v>5.3999999999999999E-2</v>
      </c>
      <c r="Y208" s="164">
        <f t="shared" si="17"/>
        <v>5.3999999999999999E-2</v>
      </c>
      <c r="Z208" s="164">
        <v>0</v>
      </c>
      <c r="AA208" s="165">
        <f t="shared" si="18"/>
        <v>0</v>
      </c>
      <c r="AR208" s="16" t="s">
        <v>177</v>
      </c>
      <c r="AT208" s="16" t="s">
        <v>207</v>
      </c>
      <c r="AU208" s="16" t="s">
        <v>148</v>
      </c>
      <c r="AY208" s="16" t="s">
        <v>138</v>
      </c>
      <c r="BE208" s="103">
        <f t="shared" si="19"/>
        <v>0</v>
      </c>
      <c r="BF208" s="103">
        <f t="shared" si="20"/>
        <v>0</v>
      </c>
      <c r="BG208" s="103">
        <f t="shared" si="21"/>
        <v>0</v>
      </c>
      <c r="BH208" s="103">
        <f t="shared" si="22"/>
        <v>0</v>
      </c>
      <c r="BI208" s="103">
        <f t="shared" si="23"/>
        <v>0</v>
      </c>
      <c r="BJ208" s="16" t="s">
        <v>23</v>
      </c>
      <c r="BK208" s="103">
        <f t="shared" si="24"/>
        <v>0</v>
      </c>
      <c r="BL208" s="16" t="s">
        <v>143</v>
      </c>
      <c r="BM208" s="16" t="s">
        <v>331</v>
      </c>
    </row>
    <row r="209" spans="2:65" s="1" customFormat="1" ht="31.5" customHeight="1">
      <c r="B209" s="33"/>
      <c r="C209" s="159" t="s">
        <v>332</v>
      </c>
      <c r="D209" s="159" t="s">
        <v>139</v>
      </c>
      <c r="E209" s="160" t="s">
        <v>333</v>
      </c>
      <c r="F209" s="260" t="s">
        <v>334</v>
      </c>
      <c r="G209" s="261"/>
      <c r="H209" s="261"/>
      <c r="I209" s="261"/>
      <c r="J209" s="161" t="s">
        <v>265</v>
      </c>
      <c r="K209" s="162">
        <v>1</v>
      </c>
      <c r="L209" s="262">
        <v>0</v>
      </c>
      <c r="M209" s="261"/>
      <c r="N209" s="263">
        <f t="shared" si="15"/>
        <v>0</v>
      </c>
      <c r="O209" s="261"/>
      <c r="P209" s="261"/>
      <c r="Q209" s="261"/>
      <c r="R209" s="35"/>
      <c r="T209" s="163" t="s">
        <v>21</v>
      </c>
      <c r="U209" s="42" t="s">
        <v>43</v>
      </c>
      <c r="V209" s="34"/>
      <c r="W209" s="164">
        <f t="shared" si="16"/>
        <v>0</v>
      </c>
      <c r="X209" s="164">
        <v>9.1800000000000007E-3</v>
      </c>
      <c r="Y209" s="164">
        <f t="shared" si="17"/>
        <v>9.1800000000000007E-3</v>
      </c>
      <c r="Z209" s="164">
        <v>0</v>
      </c>
      <c r="AA209" s="165">
        <f t="shared" si="18"/>
        <v>0</v>
      </c>
      <c r="AR209" s="16" t="s">
        <v>143</v>
      </c>
      <c r="AT209" s="16" t="s">
        <v>139</v>
      </c>
      <c r="AU209" s="16" t="s">
        <v>148</v>
      </c>
      <c r="AY209" s="16" t="s">
        <v>138</v>
      </c>
      <c r="BE209" s="103">
        <f t="shared" si="19"/>
        <v>0</v>
      </c>
      <c r="BF209" s="103">
        <f t="shared" si="20"/>
        <v>0</v>
      </c>
      <c r="BG209" s="103">
        <f t="shared" si="21"/>
        <v>0</v>
      </c>
      <c r="BH209" s="103">
        <f t="shared" si="22"/>
        <v>0</v>
      </c>
      <c r="BI209" s="103">
        <f t="shared" si="23"/>
        <v>0</v>
      </c>
      <c r="BJ209" s="16" t="s">
        <v>23</v>
      </c>
      <c r="BK209" s="103">
        <f t="shared" si="24"/>
        <v>0</v>
      </c>
      <c r="BL209" s="16" t="s">
        <v>143</v>
      </c>
      <c r="BM209" s="16" t="s">
        <v>335</v>
      </c>
    </row>
    <row r="210" spans="2:65" s="1" customFormat="1" ht="31.5" customHeight="1">
      <c r="B210" s="33"/>
      <c r="C210" s="190" t="s">
        <v>336</v>
      </c>
      <c r="D210" s="190" t="s">
        <v>207</v>
      </c>
      <c r="E210" s="191" t="s">
        <v>337</v>
      </c>
      <c r="F210" s="272" t="s">
        <v>338</v>
      </c>
      <c r="G210" s="273"/>
      <c r="H210" s="273"/>
      <c r="I210" s="273"/>
      <c r="J210" s="192" t="s">
        <v>265</v>
      </c>
      <c r="K210" s="193">
        <v>1</v>
      </c>
      <c r="L210" s="274">
        <v>0</v>
      </c>
      <c r="M210" s="273"/>
      <c r="N210" s="275">
        <f t="shared" si="15"/>
        <v>0</v>
      </c>
      <c r="O210" s="261"/>
      <c r="P210" s="261"/>
      <c r="Q210" s="261"/>
      <c r="R210" s="35"/>
      <c r="T210" s="163" t="s">
        <v>21</v>
      </c>
      <c r="U210" s="42" t="s">
        <v>43</v>
      </c>
      <c r="V210" s="34"/>
      <c r="W210" s="164">
        <f t="shared" si="16"/>
        <v>0</v>
      </c>
      <c r="X210" s="164">
        <v>0.185</v>
      </c>
      <c r="Y210" s="164">
        <f t="shared" si="17"/>
        <v>0.185</v>
      </c>
      <c r="Z210" s="164">
        <v>0</v>
      </c>
      <c r="AA210" s="165">
        <f t="shared" si="18"/>
        <v>0</v>
      </c>
      <c r="AR210" s="16" t="s">
        <v>177</v>
      </c>
      <c r="AT210" s="16" t="s">
        <v>207</v>
      </c>
      <c r="AU210" s="16" t="s">
        <v>148</v>
      </c>
      <c r="AY210" s="16" t="s">
        <v>138</v>
      </c>
      <c r="BE210" s="103">
        <f t="shared" si="19"/>
        <v>0</v>
      </c>
      <c r="BF210" s="103">
        <f t="shared" si="20"/>
        <v>0</v>
      </c>
      <c r="BG210" s="103">
        <f t="shared" si="21"/>
        <v>0</v>
      </c>
      <c r="BH210" s="103">
        <f t="shared" si="22"/>
        <v>0</v>
      </c>
      <c r="BI210" s="103">
        <f t="shared" si="23"/>
        <v>0</v>
      </c>
      <c r="BJ210" s="16" t="s">
        <v>23</v>
      </c>
      <c r="BK210" s="103">
        <f t="shared" si="24"/>
        <v>0</v>
      </c>
      <c r="BL210" s="16" t="s">
        <v>143</v>
      </c>
      <c r="BM210" s="16" t="s">
        <v>339</v>
      </c>
    </row>
    <row r="211" spans="2:65" s="1" customFormat="1" ht="31.5" customHeight="1">
      <c r="B211" s="33"/>
      <c r="C211" s="159" t="s">
        <v>340</v>
      </c>
      <c r="D211" s="159" t="s">
        <v>139</v>
      </c>
      <c r="E211" s="160" t="s">
        <v>341</v>
      </c>
      <c r="F211" s="260" t="s">
        <v>342</v>
      </c>
      <c r="G211" s="261"/>
      <c r="H211" s="261"/>
      <c r="I211" s="261"/>
      <c r="J211" s="161" t="s">
        <v>265</v>
      </c>
      <c r="K211" s="162">
        <v>2</v>
      </c>
      <c r="L211" s="262">
        <v>0</v>
      </c>
      <c r="M211" s="261"/>
      <c r="N211" s="263">
        <f t="shared" si="15"/>
        <v>0</v>
      </c>
      <c r="O211" s="261"/>
      <c r="P211" s="261"/>
      <c r="Q211" s="261"/>
      <c r="R211" s="35"/>
      <c r="T211" s="163" t="s">
        <v>21</v>
      </c>
      <c r="U211" s="42" t="s">
        <v>43</v>
      </c>
      <c r="V211" s="34"/>
      <c r="W211" s="164">
        <f t="shared" si="16"/>
        <v>0</v>
      </c>
      <c r="X211" s="164">
        <v>2.7529999999999999E-2</v>
      </c>
      <c r="Y211" s="164">
        <f t="shared" si="17"/>
        <v>5.5059999999999998E-2</v>
      </c>
      <c r="Z211" s="164">
        <v>0</v>
      </c>
      <c r="AA211" s="165">
        <f t="shared" si="18"/>
        <v>0</v>
      </c>
      <c r="AR211" s="16" t="s">
        <v>143</v>
      </c>
      <c r="AT211" s="16" t="s">
        <v>139</v>
      </c>
      <c r="AU211" s="16" t="s">
        <v>148</v>
      </c>
      <c r="AY211" s="16" t="s">
        <v>138</v>
      </c>
      <c r="BE211" s="103">
        <f t="shared" si="19"/>
        <v>0</v>
      </c>
      <c r="BF211" s="103">
        <f t="shared" si="20"/>
        <v>0</v>
      </c>
      <c r="BG211" s="103">
        <f t="shared" si="21"/>
        <v>0</v>
      </c>
      <c r="BH211" s="103">
        <f t="shared" si="22"/>
        <v>0</v>
      </c>
      <c r="BI211" s="103">
        <f t="shared" si="23"/>
        <v>0</v>
      </c>
      <c r="BJ211" s="16" t="s">
        <v>23</v>
      </c>
      <c r="BK211" s="103">
        <f t="shared" si="24"/>
        <v>0</v>
      </c>
      <c r="BL211" s="16" t="s">
        <v>143</v>
      </c>
      <c r="BM211" s="16" t="s">
        <v>343</v>
      </c>
    </row>
    <row r="212" spans="2:65" s="1" customFormat="1" ht="31.5" customHeight="1">
      <c r="B212" s="33"/>
      <c r="C212" s="190" t="s">
        <v>344</v>
      </c>
      <c r="D212" s="190" t="s">
        <v>207</v>
      </c>
      <c r="E212" s="191" t="s">
        <v>345</v>
      </c>
      <c r="F212" s="272" t="s">
        <v>346</v>
      </c>
      <c r="G212" s="273"/>
      <c r="H212" s="273"/>
      <c r="I212" s="273"/>
      <c r="J212" s="192" t="s">
        <v>265</v>
      </c>
      <c r="K212" s="193">
        <v>2</v>
      </c>
      <c r="L212" s="274">
        <v>0</v>
      </c>
      <c r="M212" s="273"/>
      <c r="N212" s="275">
        <f t="shared" si="15"/>
        <v>0</v>
      </c>
      <c r="O212" s="261"/>
      <c r="P212" s="261"/>
      <c r="Q212" s="261"/>
      <c r="R212" s="35"/>
      <c r="T212" s="163" t="s">
        <v>21</v>
      </c>
      <c r="U212" s="42" t="s">
        <v>43</v>
      </c>
      <c r="V212" s="34"/>
      <c r="W212" s="164">
        <f t="shared" si="16"/>
        <v>0</v>
      </c>
      <c r="X212" s="164">
        <v>1.6</v>
      </c>
      <c r="Y212" s="164">
        <f t="shared" si="17"/>
        <v>3.2</v>
      </c>
      <c r="Z212" s="164">
        <v>0</v>
      </c>
      <c r="AA212" s="165">
        <f t="shared" si="18"/>
        <v>0</v>
      </c>
      <c r="AR212" s="16" t="s">
        <v>177</v>
      </c>
      <c r="AT212" s="16" t="s">
        <v>207</v>
      </c>
      <c r="AU212" s="16" t="s">
        <v>148</v>
      </c>
      <c r="AY212" s="16" t="s">
        <v>138</v>
      </c>
      <c r="BE212" s="103">
        <f t="shared" si="19"/>
        <v>0</v>
      </c>
      <c r="BF212" s="103">
        <f t="shared" si="20"/>
        <v>0</v>
      </c>
      <c r="BG212" s="103">
        <f t="shared" si="21"/>
        <v>0</v>
      </c>
      <c r="BH212" s="103">
        <f t="shared" si="22"/>
        <v>0</v>
      </c>
      <c r="BI212" s="103">
        <f t="shared" si="23"/>
        <v>0</v>
      </c>
      <c r="BJ212" s="16" t="s">
        <v>23</v>
      </c>
      <c r="BK212" s="103">
        <f t="shared" si="24"/>
        <v>0</v>
      </c>
      <c r="BL212" s="16" t="s">
        <v>143</v>
      </c>
      <c r="BM212" s="16" t="s">
        <v>347</v>
      </c>
    </row>
    <row r="213" spans="2:65" s="1" customFormat="1" ht="31.5" customHeight="1">
      <c r="B213" s="33"/>
      <c r="C213" s="190" t="s">
        <v>348</v>
      </c>
      <c r="D213" s="190" t="s">
        <v>207</v>
      </c>
      <c r="E213" s="191" t="s">
        <v>349</v>
      </c>
      <c r="F213" s="272" t="s">
        <v>350</v>
      </c>
      <c r="G213" s="273"/>
      <c r="H213" s="273"/>
      <c r="I213" s="273"/>
      <c r="J213" s="192" t="s">
        <v>265</v>
      </c>
      <c r="K213" s="193">
        <v>2</v>
      </c>
      <c r="L213" s="274">
        <v>0</v>
      </c>
      <c r="M213" s="273"/>
      <c r="N213" s="275">
        <f t="shared" si="15"/>
        <v>0</v>
      </c>
      <c r="O213" s="261"/>
      <c r="P213" s="261"/>
      <c r="Q213" s="261"/>
      <c r="R213" s="35"/>
      <c r="T213" s="163" t="s">
        <v>21</v>
      </c>
      <c r="U213" s="42" t="s">
        <v>43</v>
      </c>
      <c r="V213" s="34"/>
      <c r="W213" s="164">
        <f t="shared" si="16"/>
        <v>0</v>
      </c>
      <c r="X213" s="164">
        <v>2E-3</v>
      </c>
      <c r="Y213" s="164">
        <f t="shared" si="17"/>
        <v>4.0000000000000001E-3</v>
      </c>
      <c r="Z213" s="164">
        <v>0</v>
      </c>
      <c r="AA213" s="165">
        <f t="shared" si="18"/>
        <v>0</v>
      </c>
      <c r="AR213" s="16" t="s">
        <v>177</v>
      </c>
      <c r="AT213" s="16" t="s">
        <v>207</v>
      </c>
      <c r="AU213" s="16" t="s">
        <v>148</v>
      </c>
      <c r="AY213" s="16" t="s">
        <v>138</v>
      </c>
      <c r="BE213" s="103">
        <f t="shared" si="19"/>
        <v>0</v>
      </c>
      <c r="BF213" s="103">
        <f t="shared" si="20"/>
        <v>0</v>
      </c>
      <c r="BG213" s="103">
        <f t="shared" si="21"/>
        <v>0</v>
      </c>
      <c r="BH213" s="103">
        <f t="shared" si="22"/>
        <v>0</v>
      </c>
      <c r="BI213" s="103">
        <f t="shared" si="23"/>
        <v>0</v>
      </c>
      <c r="BJ213" s="16" t="s">
        <v>23</v>
      </c>
      <c r="BK213" s="103">
        <f t="shared" si="24"/>
        <v>0</v>
      </c>
      <c r="BL213" s="16" t="s">
        <v>143</v>
      </c>
      <c r="BM213" s="16" t="s">
        <v>351</v>
      </c>
    </row>
    <row r="214" spans="2:65" s="1" customFormat="1" ht="31.5" customHeight="1">
      <c r="B214" s="33"/>
      <c r="C214" s="159" t="s">
        <v>352</v>
      </c>
      <c r="D214" s="159" t="s">
        <v>139</v>
      </c>
      <c r="E214" s="160" t="s">
        <v>353</v>
      </c>
      <c r="F214" s="260" t="s">
        <v>354</v>
      </c>
      <c r="G214" s="261"/>
      <c r="H214" s="261"/>
      <c r="I214" s="261"/>
      <c r="J214" s="161" t="s">
        <v>265</v>
      </c>
      <c r="K214" s="162">
        <v>2</v>
      </c>
      <c r="L214" s="262">
        <v>0</v>
      </c>
      <c r="M214" s="261"/>
      <c r="N214" s="263">
        <f t="shared" si="15"/>
        <v>0</v>
      </c>
      <c r="O214" s="261"/>
      <c r="P214" s="261"/>
      <c r="Q214" s="261"/>
      <c r="R214" s="35"/>
      <c r="T214" s="163" t="s">
        <v>21</v>
      </c>
      <c r="U214" s="42" t="s">
        <v>43</v>
      </c>
      <c r="V214" s="34"/>
      <c r="W214" s="164">
        <f t="shared" si="16"/>
        <v>0</v>
      </c>
      <c r="X214" s="164">
        <v>7.0200000000000002E-3</v>
      </c>
      <c r="Y214" s="164">
        <f t="shared" si="17"/>
        <v>1.404E-2</v>
      </c>
      <c r="Z214" s="164">
        <v>0</v>
      </c>
      <c r="AA214" s="165">
        <f t="shared" si="18"/>
        <v>0</v>
      </c>
      <c r="AR214" s="16" t="s">
        <v>143</v>
      </c>
      <c r="AT214" s="16" t="s">
        <v>139</v>
      </c>
      <c r="AU214" s="16" t="s">
        <v>148</v>
      </c>
      <c r="AY214" s="16" t="s">
        <v>138</v>
      </c>
      <c r="BE214" s="103">
        <f t="shared" si="19"/>
        <v>0</v>
      </c>
      <c r="BF214" s="103">
        <f t="shared" si="20"/>
        <v>0</v>
      </c>
      <c r="BG214" s="103">
        <f t="shared" si="21"/>
        <v>0</v>
      </c>
      <c r="BH214" s="103">
        <f t="shared" si="22"/>
        <v>0</v>
      </c>
      <c r="BI214" s="103">
        <f t="shared" si="23"/>
        <v>0</v>
      </c>
      <c r="BJ214" s="16" t="s">
        <v>23</v>
      </c>
      <c r="BK214" s="103">
        <f t="shared" si="24"/>
        <v>0</v>
      </c>
      <c r="BL214" s="16" t="s">
        <v>143</v>
      </c>
      <c r="BM214" s="16" t="s">
        <v>355</v>
      </c>
    </row>
    <row r="215" spans="2:65" s="1" customFormat="1" ht="31.5" customHeight="1">
      <c r="B215" s="33"/>
      <c r="C215" s="190" t="s">
        <v>356</v>
      </c>
      <c r="D215" s="190" t="s">
        <v>207</v>
      </c>
      <c r="E215" s="191" t="s">
        <v>357</v>
      </c>
      <c r="F215" s="272" t="s">
        <v>358</v>
      </c>
      <c r="G215" s="273"/>
      <c r="H215" s="273"/>
      <c r="I215" s="273"/>
      <c r="J215" s="192" t="s">
        <v>265</v>
      </c>
      <c r="K215" s="193">
        <v>2</v>
      </c>
      <c r="L215" s="274">
        <v>0</v>
      </c>
      <c r="M215" s="273"/>
      <c r="N215" s="275">
        <f t="shared" si="15"/>
        <v>0</v>
      </c>
      <c r="O215" s="261"/>
      <c r="P215" s="261"/>
      <c r="Q215" s="261"/>
      <c r="R215" s="35"/>
      <c r="T215" s="163" t="s">
        <v>21</v>
      </c>
      <c r="U215" s="42" t="s">
        <v>43</v>
      </c>
      <c r="V215" s="34"/>
      <c r="W215" s="164">
        <f t="shared" si="16"/>
        <v>0</v>
      </c>
      <c r="X215" s="164">
        <v>0.16500000000000001</v>
      </c>
      <c r="Y215" s="164">
        <f t="shared" si="17"/>
        <v>0.33</v>
      </c>
      <c r="Z215" s="164">
        <v>0</v>
      </c>
      <c r="AA215" s="165">
        <f t="shared" si="18"/>
        <v>0</v>
      </c>
      <c r="AR215" s="16" t="s">
        <v>177</v>
      </c>
      <c r="AT215" s="16" t="s">
        <v>207</v>
      </c>
      <c r="AU215" s="16" t="s">
        <v>148</v>
      </c>
      <c r="AY215" s="16" t="s">
        <v>138</v>
      </c>
      <c r="BE215" s="103">
        <f t="shared" si="19"/>
        <v>0</v>
      </c>
      <c r="BF215" s="103">
        <f t="shared" si="20"/>
        <v>0</v>
      </c>
      <c r="BG215" s="103">
        <f t="shared" si="21"/>
        <v>0</v>
      </c>
      <c r="BH215" s="103">
        <f t="shared" si="22"/>
        <v>0</v>
      </c>
      <c r="BI215" s="103">
        <f t="shared" si="23"/>
        <v>0</v>
      </c>
      <c r="BJ215" s="16" t="s">
        <v>23</v>
      </c>
      <c r="BK215" s="103">
        <f t="shared" si="24"/>
        <v>0</v>
      </c>
      <c r="BL215" s="16" t="s">
        <v>143</v>
      </c>
      <c r="BM215" s="16" t="s">
        <v>359</v>
      </c>
    </row>
    <row r="216" spans="2:65" s="1" customFormat="1" ht="22.5" customHeight="1">
      <c r="B216" s="33"/>
      <c r="C216" s="159" t="s">
        <v>360</v>
      </c>
      <c r="D216" s="159" t="s">
        <v>139</v>
      </c>
      <c r="E216" s="160" t="s">
        <v>361</v>
      </c>
      <c r="F216" s="260" t="s">
        <v>362</v>
      </c>
      <c r="G216" s="261"/>
      <c r="H216" s="261"/>
      <c r="I216" s="261"/>
      <c r="J216" s="161" t="s">
        <v>151</v>
      </c>
      <c r="K216" s="162">
        <v>12</v>
      </c>
      <c r="L216" s="262">
        <v>0</v>
      </c>
      <c r="M216" s="261"/>
      <c r="N216" s="263">
        <f t="shared" si="15"/>
        <v>0</v>
      </c>
      <c r="O216" s="261"/>
      <c r="P216" s="261"/>
      <c r="Q216" s="261"/>
      <c r="R216" s="35"/>
      <c r="T216" s="163" t="s">
        <v>21</v>
      </c>
      <c r="U216" s="42" t="s">
        <v>43</v>
      </c>
      <c r="V216" s="34"/>
      <c r="W216" s="164">
        <f t="shared" si="16"/>
        <v>0</v>
      </c>
      <c r="X216" s="164">
        <v>0</v>
      </c>
      <c r="Y216" s="164">
        <f t="shared" si="17"/>
        <v>0</v>
      </c>
      <c r="Z216" s="164">
        <v>0</v>
      </c>
      <c r="AA216" s="165">
        <f t="shared" si="18"/>
        <v>0</v>
      </c>
      <c r="AR216" s="16" t="s">
        <v>143</v>
      </c>
      <c r="AT216" s="16" t="s">
        <v>139</v>
      </c>
      <c r="AU216" s="16" t="s">
        <v>148</v>
      </c>
      <c r="AY216" s="16" t="s">
        <v>138</v>
      </c>
      <c r="BE216" s="103">
        <f t="shared" si="19"/>
        <v>0</v>
      </c>
      <c r="BF216" s="103">
        <f t="shared" si="20"/>
        <v>0</v>
      </c>
      <c r="BG216" s="103">
        <f t="shared" si="21"/>
        <v>0</v>
      </c>
      <c r="BH216" s="103">
        <f t="shared" si="22"/>
        <v>0</v>
      </c>
      <c r="BI216" s="103">
        <f t="shared" si="23"/>
        <v>0</v>
      </c>
      <c r="BJ216" s="16" t="s">
        <v>23</v>
      </c>
      <c r="BK216" s="103">
        <f t="shared" si="24"/>
        <v>0</v>
      </c>
      <c r="BL216" s="16" t="s">
        <v>143</v>
      </c>
      <c r="BM216" s="16" t="s">
        <v>363</v>
      </c>
    </row>
    <row r="217" spans="2:65" s="11" customFormat="1" ht="22.5" customHeight="1">
      <c r="B217" s="174"/>
      <c r="C217" s="175"/>
      <c r="D217" s="175"/>
      <c r="E217" s="176" t="s">
        <v>21</v>
      </c>
      <c r="F217" s="266" t="s">
        <v>364</v>
      </c>
      <c r="G217" s="267"/>
      <c r="H217" s="267"/>
      <c r="I217" s="267"/>
      <c r="J217" s="175"/>
      <c r="K217" s="177" t="s">
        <v>21</v>
      </c>
      <c r="L217" s="175"/>
      <c r="M217" s="175"/>
      <c r="N217" s="175"/>
      <c r="O217" s="175"/>
      <c r="P217" s="175"/>
      <c r="Q217" s="175"/>
      <c r="R217" s="178"/>
      <c r="T217" s="179"/>
      <c r="U217" s="175"/>
      <c r="V217" s="175"/>
      <c r="W217" s="175"/>
      <c r="X217" s="175"/>
      <c r="Y217" s="175"/>
      <c r="Z217" s="175"/>
      <c r="AA217" s="180"/>
      <c r="AT217" s="181" t="s">
        <v>154</v>
      </c>
      <c r="AU217" s="181" t="s">
        <v>148</v>
      </c>
      <c r="AV217" s="11" t="s">
        <v>23</v>
      </c>
      <c r="AW217" s="11" t="s">
        <v>36</v>
      </c>
      <c r="AX217" s="11" t="s">
        <v>78</v>
      </c>
      <c r="AY217" s="181" t="s">
        <v>138</v>
      </c>
    </row>
    <row r="218" spans="2:65" s="10" customFormat="1" ht="22.5" customHeight="1">
      <c r="B218" s="166"/>
      <c r="C218" s="167"/>
      <c r="D218" s="167"/>
      <c r="E218" s="168" t="s">
        <v>21</v>
      </c>
      <c r="F218" s="268" t="s">
        <v>194</v>
      </c>
      <c r="G218" s="265"/>
      <c r="H218" s="265"/>
      <c r="I218" s="265"/>
      <c r="J218" s="167"/>
      <c r="K218" s="169">
        <v>12</v>
      </c>
      <c r="L218" s="167"/>
      <c r="M218" s="167"/>
      <c r="N218" s="167"/>
      <c r="O218" s="167"/>
      <c r="P218" s="167"/>
      <c r="Q218" s="167"/>
      <c r="R218" s="170"/>
      <c r="T218" s="171"/>
      <c r="U218" s="167"/>
      <c r="V218" s="167"/>
      <c r="W218" s="167"/>
      <c r="X218" s="167"/>
      <c r="Y218" s="167"/>
      <c r="Z218" s="167"/>
      <c r="AA218" s="172"/>
      <c r="AT218" s="173" t="s">
        <v>154</v>
      </c>
      <c r="AU218" s="173" t="s">
        <v>148</v>
      </c>
      <c r="AV218" s="10" t="s">
        <v>93</v>
      </c>
      <c r="AW218" s="10" t="s">
        <v>36</v>
      </c>
      <c r="AX218" s="10" t="s">
        <v>23</v>
      </c>
      <c r="AY218" s="173" t="s">
        <v>138</v>
      </c>
    </row>
    <row r="219" spans="2:65" s="1" customFormat="1" ht="31.5" customHeight="1">
      <c r="B219" s="33"/>
      <c r="C219" s="159" t="s">
        <v>365</v>
      </c>
      <c r="D219" s="159" t="s">
        <v>139</v>
      </c>
      <c r="E219" s="160" t="s">
        <v>366</v>
      </c>
      <c r="F219" s="260" t="s">
        <v>367</v>
      </c>
      <c r="G219" s="261"/>
      <c r="H219" s="261"/>
      <c r="I219" s="261"/>
      <c r="J219" s="161" t="s">
        <v>197</v>
      </c>
      <c r="K219" s="162">
        <v>4.9989999999999997</v>
      </c>
      <c r="L219" s="262">
        <v>0</v>
      </c>
      <c r="M219" s="261"/>
      <c r="N219" s="263">
        <f>ROUND(L219*K219,2)</f>
        <v>0</v>
      </c>
      <c r="O219" s="261"/>
      <c r="P219" s="261"/>
      <c r="Q219" s="261"/>
      <c r="R219" s="35"/>
      <c r="T219" s="163" t="s">
        <v>21</v>
      </c>
      <c r="U219" s="42" t="s">
        <v>43</v>
      </c>
      <c r="V219" s="34"/>
      <c r="W219" s="164">
        <f>V219*K219</f>
        <v>0</v>
      </c>
      <c r="X219" s="164">
        <v>0</v>
      </c>
      <c r="Y219" s="164">
        <f>X219*K219</f>
        <v>0</v>
      </c>
      <c r="Z219" s="164">
        <v>0</v>
      </c>
      <c r="AA219" s="165">
        <f>Z219*K219</f>
        <v>0</v>
      </c>
      <c r="AR219" s="16" t="s">
        <v>143</v>
      </c>
      <c r="AT219" s="16" t="s">
        <v>139</v>
      </c>
      <c r="AU219" s="16" t="s">
        <v>148</v>
      </c>
      <c r="AY219" s="16" t="s">
        <v>138</v>
      </c>
      <c r="BE219" s="103">
        <f>IF(U219="základní",N219,0)</f>
        <v>0</v>
      </c>
      <c r="BF219" s="103">
        <f>IF(U219="snížená",N219,0)</f>
        <v>0</v>
      </c>
      <c r="BG219" s="103">
        <f>IF(U219="zákl. přenesená",N219,0)</f>
        <v>0</v>
      </c>
      <c r="BH219" s="103">
        <f>IF(U219="sníž. přenesená",N219,0)</f>
        <v>0</v>
      </c>
      <c r="BI219" s="103">
        <f>IF(U219="nulová",N219,0)</f>
        <v>0</v>
      </c>
      <c r="BJ219" s="16" t="s">
        <v>23</v>
      </c>
      <c r="BK219" s="103">
        <f>ROUND(L219*K219,2)</f>
        <v>0</v>
      </c>
      <c r="BL219" s="16" t="s">
        <v>143</v>
      </c>
      <c r="BM219" s="16" t="s">
        <v>368</v>
      </c>
    </row>
    <row r="220" spans="2:65" s="9" customFormat="1" ht="29.85" customHeight="1">
      <c r="B220" s="148"/>
      <c r="C220" s="149"/>
      <c r="D220" s="158" t="s">
        <v>111</v>
      </c>
      <c r="E220" s="158"/>
      <c r="F220" s="158"/>
      <c r="G220" s="158"/>
      <c r="H220" s="158"/>
      <c r="I220" s="158"/>
      <c r="J220" s="158"/>
      <c r="K220" s="158"/>
      <c r="L220" s="158"/>
      <c r="M220" s="158"/>
      <c r="N220" s="282">
        <f>BK220</f>
        <v>0</v>
      </c>
      <c r="O220" s="283"/>
      <c r="P220" s="283"/>
      <c r="Q220" s="283"/>
      <c r="R220" s="151"/>
      <c r="T220" s="152"/>
      <c r="U220" s="149"/>
      <c r="V220" s="149"/>
      <c r="W220" s="153">
        <f>W221+W222</f>
        <v>0</v>
      </c>
      <c r="X220" s="149"/>
      <c r="Y220" s="153">
        <f>Y221+Y222</f>
        <v>0</v>
      </c>
      <c r="Z220" s="149"/>
      <c r="AA220" s="154">
        <f>AA221+AA222</f>
        <v>38.14</v>
      </c>
      <c r="AR220" s="155" t="s">
        <v>23</v>
      </c>
      <c r="AT220" s="156" t="s">
        <v>77</v>
      </c>
      <c r="AU220" s="156" t="s">
        <v>23</v>
      </c>
      <c r="AY220" s="155" t="s">
        <v>138</v>
      </c>
      <c r="BK220" s="157">
        <f>BK221+BK222</f>
        <v>0</v>
      </c>
    </row>
    <row r="221" spans="2:65" s="1" customFormat="1" ht="22.5" customHeight="1">
      <c r="B221" s="33"/>
      <c r="C221" s="159" t="s">
        <v>369</v>
      </c>
      <c r="D221" s="159" t="s">
        <v>139</v>
      </c>
      <c r="E221" s="160" t="s">
        <v>370</v>
      </c>
      <c r="F221" s="260" t="s">
        <v>371</v>
      </c>
      <c r="G221" s="261"/>
      <c r="H221" s="261"/>
      <c r="I221" s="261"/>
      <c r="J221" s="161" t="s">
        <v>142</v>
      </c>
      <c r="K221" s="162">
        <v>70</v>
      </c>
      <c r="L221" s="262">
        <v>0</v>
      </c>
      <c r="M221" s="261"/>
      <c r="N221" s="263">
        <f>ROUND(L221*K221,2)</f>
        <v>0</v>
      </c>
      <c r="O221" s="261"/>
      <c r="P221" s="261"/>
      <c r="Q221" s="261"/>
      <c r="R221" s="35"/>
      <c r="T221" s="163" t="s">
        <v>21</v>
      </c>
      <c r="U221" s="42" t="s">
        <v>43</v>
      </c>
      <c r="V221" s="34"/>
      <c r="W221" s="164">
        <f>V221*K221</f>
        <v>0</v>
      </c>
      <c r="X221" s="164">
        <v>0</v>
      </c>
      <c r="Y221" s="164">
        <f>X221*K221</f>
        <v>0</v>
      </c>
      <c r="Z221" s="164">
        <v>0</v>
      </c>
      <c r="AA221" s="165">
        <f>Z221*K221</f>
        <v>0</v>
      </c>
      <c r="AR221" s="16" t="s">
        <v>143</v>
      </c>
      <c r="AT221" s="16" t="s">
        <v>139</v>
      </c>
      <c r="AU221" s="16" t="s">
        <v>93</v>
      </c>
      <c r="AY221" s="16" t="s">
        <v>138</v>
      </c>
      <c r="BE221" s="103">
        <f>IF(U221="základní",N221,0)</f>
        <v>0</v>
      </c>
      <c r="BF221" s="103">
        <f>IF(U221="snížená",N221,0)</f>
        <v>0</v>
      </c>
      <c r="BG221" s="103">
        <f>IF(U221="zákl. přenesená",N221,0)</f>
        <v>0</v>
      </c>
      <c r="BH221" s="103">
        <f>IF(U221="sníž. přenesená",N221,0)</f>
        <v>0</v>
      </c>
      <c r="BI221" s="103">
        <f>IF(U221="nulová",N221,0)</f>
        <v>0</v>
      </c>
      <c r="BJ221" s="16" t="s">
        <v>23</v>
      </c>
      <c r="BK221" s="103">
        <f>ROUND(L221*K221,2)</f>
        <v>0</v>
      </c>
      <c r="BL221" s="16" t="s">
        <v>143</v>
      </c>
      <c r="BM221" s="16" t="s">
        <v>372</v>
      </c>
    </row>
    <row r="222" spans="2:65" s="9" customFormat="1" ht="22.35" customHeight="1">
      <c r="B222" s="148"/>
      <c r="C222" s="149"/>
      <c r="D222" s="158" t="s">
        <v>112</v>
      </c>
      <c r="E222" s="158"/>
      <c r="F222" s="158"/>
      <c r="G222" s="158"/>
      <c r="H222" s="158"/>
      <c r="I222" s="158"/>
      <c r="J222" s="158"/>
      <c r="K222" s="158"/>
      <c r="L222" s="158"/>
      <c r="M222" s="158"/>
      <c r="N222" s="282">
        <f>BK222</f>
        <v>0</v>
      </c>
      <c r="O222" s="283"/>
      <c r="P222" s="283"/>
      <c r="Q222" s="283"/>
      <c r="R222" s="151"/>
      <c r="T222" s="152"/>
      <c r="U222" s="149"/>
      <c r="V222" s="149"/>
      <c r="W222" s="153">
        <f>SUM(W223:W228)</f>
        <v>0</v>
      </c>
      <c r="X222" s="149"/>
      <c r="Y222" s="153">
        <f>SUM(Y223:Y228)</f>
        <v>0</v>
      </c>
      <c r="Z222" s="149"/>
      <c r="AA222" s="154">
        <f>SUM(AA223:AA228)</f>
        <v>38.14</v>
      </c>
      <c r="AR222" s="155" t="s">
        <v>23</v>
      </c>
      <c r="AT222" s="156" t="s">
        <v>77</v>
      </c>
      <c r="AU222" s="156" t="s">
        <v>93</v>
      </c>
      <c r="AY222" s="155" t="s">
        <v>138</v>
      </c>
      <c r="BK222" s="157">
        <f>SUM(BK223:BK228)</f>
        <v>0</v>
      </c>
    </row>
    <row r="223" spans="2:65" s="1" customFormat="1" ht="31.5" customHeight="1">
      <c r="B223" s="33"/>
      <c r="C223" s="159" t="s">
        <v>373</v>
      </c>
      <c r="D223" s="159" t="s">
        <v>139</v>
      </c>
      <c r="E223" s="160" t="s">
        <v>374</v>
      </c>
      <c r="F223" s="260" t="s">
        <v>375</v>
      </c>
      <c r="G223" s="261"/>
      <c r="H223" s="261"/>
      <c r="I223" s="261"/>
      <c r="J223" s="161" t="s">
        <v>174</v>
      </c>
      <c r="K223" s="162">
        <v>100</v>
      </c>
      <c r="L223" s="262">
        <v>0</v>
      </c>
      <c r="M223" s="261"/>
      <c r="N223" s="263">
        <f>ROUND(L223*K223,2)</f>
        <v>0</v>
      </c>
      <c r="O223" s="261"/>
      <c r="P223" s="261"/>
      <c r="Q223" s="261"/>
      <c r="R223" s="35"/>
      <c r="T223" s="163" t="s">
        <v>21</v>
      </c>
      <c r="U223" s="42" t="s">
        <v>43</v>
      </c>
      <c r="V223" s="34"/>
      <c r="W223" s="164">
        <f>V223*K223</f>
        <v>0</v>
      </c>
      <c r="X223" s="164">
        <v>0</v>
      </c>
      <c r="Y223" s="164">
        <f>X223*K223</f>
        <v>0</v>
      </c>
      <c r="Z223" s="164">
        <v>0.23499999999999999</v>
      </c>
      <c r="AA223" s="165">
        <f>Z223*K223</f>
        <v>23.5</v>
      </c>
      <c r="AR223" s="16" t="s">
        <v>143</v>
      </c>
      <c r="AT223" s="16" t="s">
        <v>139</v>
      </c>
      <c r="AU223" s="16" t="s">
        <v>148</v>
      </c>
      <c r="AY223" s="16" t="s">
        <v>138</v>
      </c>
      <c r="BE223" s="103">
        <f>IF(U223="základní",N223,0)</f>
        <v>0</v>
      </c>
      <c r="BF223" s="103">
        <f>IF(U223="snížená",N223,0)</f>
        <v>0</v>
      </c>
      <c r="BG223" s="103">
        <f>IF(U223="zákl. přenesená",N223,0)</f>
        <v>0</v>
      </c>
      <c r="BH223" s="103">
        <f>IF(U223="sníž. přenesená",N223,0)</f>
        <v>0</v>
      </c>
      <c r="BI223" s="103">
        <f>IF(U223="nulová",N223,0)</f>
        <v>0</v>
      </c>
      <c r="BJ223" s="16" t="s">
        <v>23</v>
      </c>
      <c r="BK223" s="103">
        <f>ROUND(L223*K223,2)</f>
        <v>0</v>
      </c>
      <c r="BL223" s="16" t="s">
        <v>143</v>
      </c>
      <c r="BM223" s="16" t="s">
        <v>376</v>
      </c>
    </row>
    <row r="224" spans="2:65" s="11" customFormat="1" ht="22.5" customHeight="1">
      <c r="B224" s="174"/>
      <c r="C224" s="175"/>
      <c r="D224" s="175"/>
      <c r="E224" s="176" t="s">
        <v>21</v>
      </c>
      <c r="F224" s="266" t="s">
        <v>256</v>
      </c>
      <c r="G224" s="267"/>
      <c r="H224" s="267"/>
      <c r="I224" s="267"/>
      <c r="J224" s="175"/>
      <c r="K224" s="177" t="s">
        <v>21</v>
      </c>
      <c r="L224" s="175"/>
      <c r="M224" s="175"/>
      <c r="N224" s="175"/>
      <c r="O224" s="175"/>
      <c r="P224" s="175"/>
      <c r="Q224" s="175"/>
      <c r="R224" s="178"/>
      <c r="T224" s="179"/>
      <c r="U224" s="175"/>
      <c r="V224" s="175"/>
      <c r="W224" s="175"/>
      <c r="X224" s="175"/>
      <c r="Y224" s="175"/>
      <c r="Z224" s="175"/>
      <c r="AA224" s="180"/>
      <c r="AT224" s="181" t="s">
        <v>154</v>
      </c>
      <c r="AU224" s="181" t="s">
        <v>148</v>
      </c>
      <c r="AV224" s="11" t="s">
        <v>23</v>
      </c>
      <c r="AW224" s="11" t="s">
        <v>36</v>
      </c>
      <c r="AX224" s="11" t="s">
        <v>78</v>
      </c>
      <c r="AY224" s="181" t="s">
        <v>138</v>
      </c>
    </row>
    <row r="225" spans="2:65" s="10" customFormat="1" ht="22.5" customHeight="1">
      <c r="B225" s="166"/>
      <c r="C225" s="167"/>
      <c r="D225" s="167"/>
      <c r="E225" s="168" t="s">
        <v>21</v>
      </c>
      <c r="F225" s="268" t="s">
        <v>29</v>
      </c>
      <c r="G225" s="265"/>
      <c r="H225" s="265"/>
      <c r="I225" s="265"/>
      <c r="J225" s="167"/>
      <c r="K225" s="169">
        <v>100</v>
      </c>
      <c r="L225" s="167"/>
      <c r="M225" s="167"/>
      <c r="N225" s="167"/>
      <c r="O225" s="167"/>
      <c r="P225" s="167"/>
      <c r="Q225" s="167"/>
      <c r="R225" s="170"/>
      <c r="T225" s="171"/>
      <c r="U225" s="167"/>
      <c r="V225" s="167"/>
      <c r="W225" s="167"/>
      <c r="X225" s="167"/>
      <c r="Y225" s="167"/>
      <c r="Z225" s="167"/>
      <c r="AA225" s="172"/>
      <c r="AT225" s="173" t="s">
        <v>154</v>
      </c>
      <c r="AU225" s="173" t="s">
        <v>148</v>
      </c>
      <c r="AV225" s="10" t="s">
        <v>93</v>
      </c>
      <c r="AW225" s="10" t="s">
        <v>36</v>
      </c>
      <c r="AX225" s="10" t="s">
        <v>23</v>
      </c>
      <c r="AY225" s="173" t="s">
        <v>138</v>
      </c>
    </row>
    <row r="226" spans="2:65" s="1" customFormat="1" ht="31.5" customHeight="1">
      <c r="B226" s="33"/>
      <c r="C226" s="159" t="s">
        <v>377</v>
      </c>
      <c r="D226" s="159" t="s">
        <v>139</v>
      </c>
      <c r="E226" s="160" t="s">
        <v>378</v>
      </c>
      <c r="F226" s="260" t="s">
        <v>379</v>
      </c>
      <c r="G226" s="261"/>
      <c r="H226" s="261"/>
      <c r="I226" s="261"/>
      <c r="J226" s="161" t="s">
        <v>174</v>
      </c>
      <c r="K226" s="162">
        <v>100</v>
      </c>
      <c r="L226" s="262">
        <v>0</v>
      </c>
      <c r="M226" s="261"/>
      <c r="N226" s="263">
        <f>ROUND(L226*K226,2)</f>
        <v>0</v>
      </c>
      <c r="O226" s="261"/>
      <c r="P226" s="261"/>
      <c r="Q226" s="261"/>
      <c r="R226" s="35"/>
      <c r="T226" s="163" t="s">
        <v>21</v>
      </c>
      <c r="U226" s="42" t="s">
        <v>43</v>
      </c>
      <c r="V226" s="34"/>
      <c r="W226" s="164">
        <f>V226*K226</f>
        <v>0</v>
      </c>
      <c r="X226" s="164">
        <v>0</v>
      </c>
      <c r="Y226" s="164">
        <f>X226*K226</f>
        <v>0</v>
      </c>
      <c r="Z226" s="164">
        <v>9.8000000000000004E-2</v>
      </c>
      <c r="AA226" s="165">
        <f>Z226*K226</f>
        <v>9.8000000000000007</v>
      </c>
      <c r="AR226" s="16" t="s">
        <v>143</v>
      </c>
      <c r="AT226" s="16" t="s">
        <v>139</v>
      </c>
      <c r="AU226" s="16" t="s">
        <v>148</v>
      </c>
      <c r="AY226" s="16" t="s">
        <v>138</v>
      </c>
      <c r="BE226" s="103">
        <f>IF(U226="základní",N226,0)</f>
        <v>0</v>
      </c>
      <c r="BF226" s="103">
        <f>IF(U226="snížená",N226,0)</f>
        <v>0</v>
      </c>
      <c r="BG226" s="103">
        <f>IF(U226="zákl. přenesená",N226,0)</f>
        <v>0</v>
      </c>
      <c r="BH226" s="103">
        <f>IF(U226="sníž. přenesená",N226,0)</f>
        <v>0</v>
      </c>
      <c r="BI226" s="103">
        <f>IF(U226="nulová",N226,0)</f>
        <v>0</v>
      </c>
      <c r="BJ226" s="16" t="s">
        <v>23</v>
      </c>
      <c r="BK226" s="103">
        <f>ROUND(L226*K226,2)</f>
        <v>0</v>
      </c>
      <c r="BL226" s="16" t="s">
        <v>143</v>
      </c>
      <c r="BM226" s="16" t="s">
        <v>380</v>
      </c>
    </row>
    <row r="227" spans="2:65" s="1" customFormat="1" ht="31.5" customHeight="1">
      <c r="B227" s="33"/>
      <c r="C227" s="159" t="s">
        <v>381</v>
      </c>
      <c r="D227" s="159" t="s">
        <v>139</v>
      </c>
      <c r="E227" s="160" t="s">
        <v>382</v>
      </c>
      <c r="F227" s="260" t="s">
        <v>383</v>
      </c>
      <c r="G227" s="261"/>
      <c r="H227" s="261"/>
      <c r="I227" s="261"/>
      <c r="J227" s="161" t="s">
        <v>151</v>
      </c>
      <c r="K227" s="162">
        <v>2.2000000000000002</v>
      </c>
      <c r="L227" s="262">
        <v>0</v>
      </c>
      <c r="M227" s="261"/>
      <c r="N227" s="263">
        <f>ROUND(L227*K227,2)</f>
        <v>0</v>
      </c>
      <c r="O227" s="261"/>
      <c r="P227" s="261"/>
      <c r="Q227" s="261"/>
      <c r="R227" s="35"/>
      <c r="T227" s="163" t="s">
        <v>21</v>
      </c>
      <c r="U227" s="42" t="s">
        <v>43</v>
      </c>
      <c r="V227" s="34"/>
      <c r="W227" s="164">
        <f>V227*K227</f>
        <v>0</v>
      </c>
      <c r="X227" s="164">
        <v>0</v>
      </c>
      <c r="Y227" s="164">
        <f>X227*K227</f>
        <v>0</v>
      </c>
      <c r="Z227" s="164">
        <v>2.2000000000000002</v>
      </c>
      <c r="AA227" s="165">
        <f>Z227*K227</f>
        <v>4.8400000000000007</v>
      </c>
      <c r="AR227" s="16" t="s">
        <v>143</v>
      </c>
      <c r="AT227" s="16" t="s">
        <v>139</v>
      </c>
      <c r="AU227" s="16" t="s">
        <v>148</v>
      </c>
      <c r="AY227" s="16" t="s">
        <v>138</v>
      </c>
      <c r="BE227" s="103">
        <f>IF(U227="základní",N227,0)</f>
        <v>0</v>
      </c>
      <c r="BF227" s="103">
        <f>IF(U227="snížená",N227,0)</f>
        <v>0</v>
      </c>
      <c r="BG227" s="103">
        <f>IF(U227="zákl. přenesená",N227,0)</f>
        <v>0</v>
      </c>
      <c r="BH227" s="103">
        <f>IF(U227="sníž. přenesená",N227,0)</f>
        <v>0</v>
      </c>
      <c r="BI227" s="103">
        <f>IF(U227="nulová",N227,0)</f>
        <v>0</v>
      </c>
      <c r="BJ227" s="16" t="s">
        <v>23</v>
      </c>
      <c r="BK227" s="103">
        <f>ROUND(L227*K227,2)</f>
        <v>0</v>
      </c>
      <c r="BL227" s="16" t="s">
        <v>143</v>
      </c>
      <c r="BM227" s="16" t="s">
        <v>384</v>
      </c>
    </row>
    <row r="228" spans="2:65" s="1" customFormat="1" ht="31.5" customHeight="1">
      <c r="B228" s="33"/>
      <c r="C228" s="159" t="s">
        <v>385</v>
      </c>
      <c r="D228" s="159" t="s">
        <v>139</v>
      </c>
      <c r="E228" s="160" t="s">
        <v>386</v>
      </c>
      <c r="F228" s="260" t="s">
        <v>387</v>
      </c>
      <c r="G228" s="261"/>
      <c r="H228" s="261"/>
      <c r="I228" s="261"/>
      <c r="J228" s="161" t="s">
        <v>197</v>
      </c>
      <c r="K228" s="162">
        <v>38.14</v>
      </c>
      <c r="L228" s="262">
        <v>0</v>
      </c>
      <c r="M228" s="261"/>
      <c r="N228" s="263">
        <f>ROUND(L228*K228,2)</f>
        <v>0</v>
      </c>
      <c r="O228" s="261"/>
      <c r="P228" s="261"/>
      <c r="Q228" s="261"/>
      <c r="R228" s="35"/>
      <c r="T228" s="163" t="s">
        <v>21</v>
      </c>
      <c r="U228" s="42" t="s">
        <v>43</v>
      </c>
      <c r="V228" s="34"/>
      <c r="W228" s="164">
        <f>V228*K228</f>
        <v>0</v>
      </c>
      <c r="X228" s="164">
        <v>0</v>
      </c>
      <c r="Y228" s="164">
        <f>X228*K228</f>
        <v>0</v>
      </c>
      <c r="Z228" s="164">
        <v>0</v>
      </c>
      <c r="AA228" s="165">
        <f>Z228*K228</f>
        <v>0</v>
      </c>
      <c r="AR228" s="16" t="s">
        <v>143</v>
      </c>
      <c r="AT228" s="16" t="s">
        <v>139</v>
      </c>
      <c r="AU228" s="16" t="s">
        <v>148</v>
      </c>
      <c r="AY228" s="16" t="s">
        <v>138</v>
      </c>
      <c r="BE228" s="103">
        <f>IF(U228="základní",N228,0)</f>
        <v>0</v>
      </c>
      <c r="BF228" s="103">
        <f>IF(U228="snížená",N228,0)</f>
        <v>0</v>
      </c>
      <c r="BG228" s="103">
        <f>IF(U228="zákl. přenesená",N228,0)</f>
        <v>0</v>
      </c>
      <c r="BH228" s="103">
        <f>IF(U228="sníž. přenesená",N228,0)</f>
        <v>0</v>
      </c>
      <c r="BI228" s="103">
        <f>IF(U228="nulová",N228,0)</f>
        <v>0</v>
      </c>
      <c r="BJ228" s="16" t="s">
        <v>23</v>
      </c>
      <c r="BK228" s="103">
        <f>ROUND(L228*K228,2)</f>
        <v>0</v>
      </c>
      <c r="BL228" s="16" t="s">
        <v>143</v>
      </c>
      <c r="BM228" s="16" t="s">
        <v>388</v>
      </c>
    </row>
    <row r="229" spans="2:65" s="9" customFormat="1" ht="37.35" customHeight="1">
      <c r="B229" s="148"/>
      <c r="C229" s="149"/>
      <c r="D229" s="150" t="s">
        <v>113</v>
      </c>
      <c r="E229" s="150"/>
      <c r="F229" s="150"/>
      <c r="G229" s="150"/>
      <c r="H229" s="150"/>
      <c r="I229" s="150"/>
      <c r="J229" s="150"/>
      <c r="K229" s="150"/>
      <c r="L229" s="150"/>
      <c r="M229" s="150"/>
      <c r="N229" s="286">
        <f>BK229</f>
        <v>0</v>
      </c>
      <c r="O229" s="287"/>
      <c r="P229" s="287"/>
      <c r="Q229" s="287"/>
      <c r="R229" s="151"/>
      <c r="T229" s="152"/>
      <c r="U229" s="149"/>
      <c r="V229" s="149"/>
      <c r="W229" s="153">
        <f>SUM(W230:W238)</f>
        <v>0</v>
      </c>
      <c r="X229" s="149"/>
      <c r="Y229" s="153">
        <f>SUM(Y230:Y238)</f>
        <v>0</v>
      </c>
      <c r="Z229" s="149"/>
      <c r="AA229" s="154">
        <f>SUM(AA230:AA238)</f>
        <v>0</v>
      </c>
      <c r="AR229" s="155" t="s">
        <v>143</v>
      </c>
      <c r="AT229" s="156" t="s">
        <v>77</v>
      </c>
      <c r="AU229" s="156" t="s">
        <v>78</v>
      </c>
      <c r="AY229" s="155" t="s">
        <v>138</v>
      </c>
      <c r="BK229" s="157">
        <f>SUM(BK230:BK238)</f>
        <v>0</v>
      </c>
    </row>
    <row r="230" spans="2:65" s="1" customFormat="1" ht="22.5" customHeight="1">
      <c r="B230" s="33"/>
      <c r="C230" s="159" t="s">
        <v>389</v>
      </c>
      <c r="D230" s="159" t="s">
        <v>139</v>
      </c>
      <c r="E230" s="160" t="s">
        <v>390</v>
      </c>
      <c r="F230" s="260" t="s">
        <v>116</v>
      </c>
      <c r="G230" s="261"/>
      <c r="H230" s="261"/>
      <c r="I230" s="261"/>
      <c r="J230" s="161" t="s">
        <v>391</v>
      </c>
      <c r="K230" s="162">
        <v>5970.3069999999998</v>
      </c>
      <c r="L230" s="262">
        <v>0</v>
      </c>
      <c r="M230" s="261"/>
      <c r="N230" s="263">
        <f t="shared" ref="N230:N237" si="25">ROUND(L230*K230,2)</f>
        <v>0</v>
      </c>
      <c r="O230" s="261"/>
      <c r="P230" s="261"/>
      <c r="Q230" s="261"/>
      <c r="R230" s="35"/>
      <c r="T230" s="163" t="s">
        <v>21</v>
      </c>
      <c r="U230" s="42" t="s">
        <v>43</v>
      </c>
      <c r="V230" s="34"/>
      <c r="W230" s="164">
        <f t="shared" ref="W230:W237" si="26">V230*K230</f>
        <v>0</v>
      </c>
      <c r="X230" s="164">
        <v>0</v>
      </c>
      <c r="Y230" s="164">
        <f t="shared" ref="Y230:Y237" si="27">X230*K230</f>
        <v>0</v>
      </c>
      <c r="Z230" s="164">
        <v>0</v>
      </c>
      <c r="AA230" s="165">
        <f t="shared" ref="AA230:AA237" si="28">Z230*K230</f>
        <v>0</v>
      </c>
      <c r="AR230" s="16" t="s">
        <v>143</v>
      </c>
      <c r="AT230" s="16" t="s">
        <v>139</v>
      </c>
      <c r="AU230" s="16" t="s">
        <v>23</v>
      </c>
      <c r="AY230" s="16" t="s">
        <v>138</v>
      </c>
      <c r="BE230" s="103">
        <f t="shared" ref="BE230:BE237" si="29">IF(U230="základní",N230,0)</f>
        <v>0</v>
      </c>
      <c r="BF230" s="103">
        <f t="shared" ref="BF230:BF237" si="30">IF(U230="snížená",N230,0)</f>
        <v>0</v>
      </c>
      <c r="BG230" s="103">
        <f t="shared" ref="BG230:BG237" si="31">IF(U230="zákl. přenesená",N230,0)</f>
        <v>0</v>
      </c>
      <c r="BH230" s="103">
        <f t="shared" ref="BH230:BH237" si="32">IF(U230="sníž. přenesená",N230,0)</f>
        <v>0</v>
      </c>
      <c r="BI230" s="103">
        <f t="shared" ref="BI230:BI237" si="33">IF(U230="nulová",N230,0)</f>
        <v>0</v>
      </c>
      <c r="BJ230" s="16" t="s">
        <v>23</v>
      </c>
      <c r="BK230" s="103">
        <f t="shared" ref="BK230:BK237" si="34">ROUND(L230*K230,2)</f>
        <v>0</v>
      </c>
      <c r="BL230" s="16" t="s">
        <v>143</v>
      </c>
      <c r="BM230" s="16" t="s">
        <v>392</v>
      </c>
    </row>
    <row r="231" spans="2:65" s="1" customFormat="1" ht="22.5" customHeight="1">
      <c r="B231" s="33"/>
      <c r="C231" s="159" t="s">
        <v>393</v>
      </c>
      <c r="D231" s="159" t="s">
        <v>139</v>
      </c>
      <c r="E231" s="160" t="s">
        <v>394</v>
      </c>
      <c r="F231" s="260" t="s">
        <v>395</v>
      </c>
      <c r="G231" s="261"/>
      <c r="H231" s="261"/>
      <c r="I231" s="261"/>
      <c r="J231" s="161" t="s">
        <v>391</v>
      </c>
      <c r="K231" s="162">
        <v>1</v>
      </c>
      <c r="L231" s="262">
        <v>0</v>
      </c>
      <c r="M231" s="261"/>
      <c r="N231" s="263">
        <f t="shared" si="25"/>
        <v>0</v>
      </c>
      <c r="O231" s="261"/>
      <c r="P231" s="261"/>
      <c r="Q231" s="261"/>
      <c r="R231" s="35"/>
      <c r="T231" s="163" t="s">
        <v>21</v>
      </c>
      <c r="U231" s="42" t="s">
        <v>43</v>
      </c>
      <c r="V231" s="34"/>
      <c r="W231" s="164">
        <f t="shared" si="26"/>
        <v>0</v>
      </c>
      <c r="X231" s="164">
        <v>0</v>
      </c>
      <c r="Y231" s="164">
        <f t="shared" si="27"/>
        <v>0</v>
      </c>
      <c r="Z231" s="164">
        <v>0</v>
      </c>
      <c r="AA231" s="165">
        <f t="shared" si="28"/>
        <v>0</v>
      </c>
      <c r="AR231" s="16" t="s">
        <v>143</v>
      </c>
      <c r="AT231" s="16" t="s">
        <v>139</v>
      </c>
      <c r="AU231" s="16" t="s">
        <v>23</v>
      </c>
      <c r="AY231" s="16" t="s">
        <v>138</v>
      </c>
      <c r="BE231" s="103">
        <f t="shared" si="29"/>
        <v>0</v>
      </c>
      <c r="BF231" s="103">
        <f t="shared" si="30"/>
        <v>0</v>
      </c>
      <c r="BG231" s="103">
        <f t="shared" si="31"/>
        <v>0</v>
      </c>
      <c r="BH231" s="103">
        <f t="shared" si="32"/>
        <v>0</v>
      </c>
      <c r="BI231" s="103">
        <f t="shared" si="33"/>
        <v>0</v>
      </c>
      <c r="BJ231" s="16" t="s">
        <v>23</v>
      </c>
      <c r="BK231" s="103">
        <f t="shared" si="34"/>
        <v>0</v>
      </c>
      <c r="BL231" s="16" t="s">
        <v>143</v>
      </c>
      <c r="BM231" s="16" t="s">
        <v>396</v>
      </c>
    </row>
    <row r="232" spans="2:65" s="1" customFormat="1" ht="22.5" customHeight="1">
      <c r="B232" s="33"/>
      <c r="C232" s="159" t="s">
        <v>397</v>
      </c>
      <c r="D232" s="159" t="s">
        <v>139</v>
      </c>
      <c r="E232" s="160" t="s">
        <v>398</v>
      </c>
      <c r="F232" s="260" t="s">
        <v>399</v>
      </c>
      <c r="G232" s="261"/>
      <c r="H232" s="261"/>
      <c r="I232" s="261"/>
      <c r="J232" s="161" t="s">
        <v>391</v>
      </c>
      <c r="K232" s="162">
        <v>1</v>
      </c>
      <c r="L232" s="262">
        <v>0</v>
      </c>
      <c r="M232" s="261"/>
      <c r="N232" s="263">
        <f t="shared" si="25"/>
        <v>0</v>
      </c>
      <c r="O232" s="261"/>
      <c r="P232" s="261"/>
      <c r="Q232" s="261"/>
      <c r="R232" s="35"/>
      <c r="T232" s="163" t="s">
        <v>21</v>
      </c>
      <c r="U232" s="42" t="s">
        <v>43</v>
      </c>
      <c r="V232" s="34"/>
      <c r="W232" s="164">
        <f t="shared" si="26"/>
        <v>0</v>
      </c>
      <c r="X232" s="164">
        <v>0</v>
      </c>
      <c r="Y232" s="164">
        <f t="shared" si="27"/>
        <v>0</v>
      </c>
      <c r="Z232" s="164">
        <v>0</v>
      </c>
      <c r="AA232" s="165">
        <f t="shared" si="28"/>
        <v>0</v>
      </c>
      <c r="AR232" s="16" t="s">
        <v>143</v>
      </c>
      <c r="AT232" s="16" t="s">
        <v>139</v>
      </c>
      <c r="AU232" s="16" t="s">
        <v>23</v>
      </c>
      <c r="AY232" s="16" t="s">
        <v>138</v>
      </c>
      <c r="BE232" s="103">
        <f t="shared" si="29"/>
        <v>0</v>
      </c>
      <c r="BF232" s="103">
        <f t="shared" si="30"/>
        <v>0</v>
      </c>
      <c r="BG232" s="103">
        <f t="shared" si="31"/>
        <v>0</v>
      </c>
      <c r="BH232" s="103">
        <f t="shared" si="32"/>
        <v>0</v>
      </c>
      <c r="BI232" s="103">
        <f t="shared" si="33"/>
        <v>0</v>
      </c>
      <c r="BJ232" s="16" t="s">
        <v>23</v>
      </c>
      <c r="BK232" s="103">
        <f t="shared" si="34"/>
        <v>0</v>
      </c>
      <c r="BL232" s="16" t="s">
        <v>143</v>
      </c>
      <c r="BM232" s="16" t="s">
        <v>400</v>
      </c>
    </row>
    <row r="233" spans="2:65" s="1" customFormat="1" ht="22.5" customHeight="1">
      <c r="B233" s="33"/>
      <c r="C233" s="159" t="s">
        <v>401</v>
      </c>
      <c r="D233" s="159" t="s">
        <v>139</v>
      </c>
      <c r="E233" s="160" t="s">
        <v>402</v>
      </c>
      <c r="F233" s="260" t="s">
        <v>403</v>
      </c>
      <c r="G233" s="261"/>
      <c r="H233" s="261"/>
      <c r="I233" s="261"/>
      <c r="J233" s="161" t="s">
        <v>391</v>
      </c>
      <c r="K233" s="162">
        <v>1</v>
      </c>
      <c r="L233" s="262">
        <v>0</v>
      </c>
      <c r="M233" s="261"/>
      <c r="N233" s="263">
        <f t="shared" si="25"/>
        <v>0</v>
      </c>
      <c r="O233" s="261"/>
      <c r="P233" s="261"/>
      <c r="Q233" s="261"/>
      <c r="R233" s="35"/>
      <c r="T233" s="163" t="s">
        <v>21</v>
      </c>
      <c r="U233" s="42" t="s">
        <v>43</v>
      </c>
      <c r="V233" s="34"/>
      <c r="W233" s="164">
        <f t="shared" si="26"/>
        <v>0</v>
      </c>
      <c r="X233" s="164">
        <v>0</v>
      </c>
      <c r="Y233" s="164">
        <f t="shared" si="27"/>
        <v>0</v>
      </c>
      <c r="Z233" s="164">
        <v>0</v>
      </c>
      <c r="AA233" s="165">
        <f t="shared" si="28"/>
        <v>0</v>
      </c>
      <c r="AR233" s="16" t="s">
        <v>143</v>
      </c>
      <c r="AT233" s="16" t="s">
        <v>139</v>
      </c>
      <c r="AU233" s="16" t="s">
        <v>23</v>
      </c>
      <c r="AY233" s="16" t="s">
        <v>138</v>
      </c>
      <c r="BE233" s="103">
        <f t="shared" si="29"/>
        <v>0</v>
      </c>
      <c r="BF233" s="103">
        <f t="shared" si="30"/>
        <v>0</v>
      </c>
      <c r="BG233" s="103">
        <f t="shared" si="31"/>
        <v>0</v>
      </c>
      <c r="BH233" s="103">
        <f t="shared" si="32"/>
        <v>0</v>
      </c>
      <c r="BI233" s="103">
        <f t="shared" si="33"/>
        <v>0</v>
      </c>
      <c r="BJ233" s="16" t="s">
        <v>23</v>
      </c>
      <c r="BK233" s="103">
        <f t="shared" si="34"/>
        <v>0</v>
      </c>
      <c r="BL233" s="16" t="s">
        <v>143</v>
      </c>
      <c r="BM233" s="16" t="s">
        <v>404</v>
      </c>
    </row>
    <row r="234" spans="2:65" s="1" customFormat="1" ht="22.5" customHeight="1">
      <c r="B234" s="33"/>
      <c r="C234" s="159" t="s">
        <v>405</v>
      </c>
      <c r="D234" s="159" t="s">
        <v>139</v>
      </c>
      <c r="E234" s="160" t="s">
        <v>406</v>
      </c>
      <c r="F234" s="260" t="s">
        <v>407</v>
      </c>
      <c r="G234" s="261"/>
      <c r="H234" s="261"/>
      <c r="I234" s="261"/>
      <c r="J234" s="161" t="s">
        <v>391</v>
      </c>
      <c r="K234" s="162">
        <v>1</v>
      </c>
      <c r="L234" s="262">
        <v>0</v>
      </c>
      <c r="M234" s="261"/>
      <c r="N234" s="263">
        <f t="shared" si="25"/>
        <v>0</v>
      </c>
      <c r="O234" s="261"/>
      <c r="P234" s="261"/>
      <c r="Q234" s="261"/>
      <c r="R234" s="35"/>
      <c r="T234" s="163" t="s">
        <v>21</v>
      </c>
      <c r="U234" s="42" t="s">
        <v>43</v>
      </c>
      <c r="V234" s="34"/>
      <c r="W234" s="164">
        <f t="shared" si="26"/>
        <v>0</v>
      </c>
      <c r="X234" s="164">
        <v>0</v>
      </c>
      <c r="Y234" s="164">
        <f t="shared" si="27"/>
        <v>0</v>
      </c>
      <c r="Z234" s="164">
        <v>0</v>
      </c>
      <c r="AA234" s="165">
        <f t="shared" si="28"/>
        <v>0</v>
      </c>
      <c r="AR234" s="16" t="s">
        <v>143</v>
      </c>
      <c r="AT234" s="16" t="s">
        <v>139</v>
      </c>
      <c r="AU234" s="16" t="s">
        <v>23</v>
      </c>
      <c r="AY234" s="16" t="s">
        <v>138</v>
      </c>
      <c r="BE234" s="103">
        <f t="shared" si="29"/>
        <v>0</v>
      </c>
      <c r="BF234" s="103">
        <f t="shared" si="30"/>
        <v>0</v>
      </c>
      <c r="BG234" s="103">
        <f t="shared" si="31"/>
        <v>0</v>
      </c>
      <c r="BH234" s="103">
        <f t="shared" si="32"/>
        <v>0</v>
      </c>
      <c r="BI234" s="103">
        <f t="shared" si="33"/>
        <v>0</v>
      </c>
      <c r="BJ234" s="16" t="s">
        <v>23</v>
      </c>
      <c r="BK234" s="103">
        <f t="shared" si="34"/>
        <v>0</v>
      </c>
      <c r="BL234" s="16" t="s">
        <v>143</v>
      </c>
      <c r="BM234" s="16" t="s">
        <v>408</v>
      </c>
    </row>
    <row r="235" spans="2:65" s="1" customFormat="1" ht="22.5" customHeight="1">
      <c r="B235" s="33"/>
      <c r="C235" s="159" t="s">
        <v>409</v>
      </c>
      <c r="D235" s="159" t="s">
        <v>139</v>
      </c>
      <c r="E235" s="160" t="s">
        <v>410</v>
      </c>
      <c r="F235" s="260" t="s">
        <v>411</v>
      </c>
      <c r="G235" s="261"/>
      <c r="H235" s="261"/>
      <c r="I235" s="261"/>
      <c r="J235" s="161" t="s">
        <v>412</v>
      </c>
      <c r="K235" s="162">
        <v>1</v>
      </c>
      <c r="L235" s="262">
        <v>0</v>
      </c>
      <c r="M235" s="261"/>
      <c r="N235" s="263">
        <f t="shared" si="25"/>
        <v>0</v>
      </c>
      <c r="O235" s="261"/>
      <c r="P235" s="261"/>
      <c r="Q235" s="261"/>
      <c r="R235" s="35"/>
      <c r="T235" s="163" t="s">
        <v>21</v>
      </c>
      <c r="U235" s="42" t="s">
        <v>43</v>
      </c>
      <c r="V235" s="34"/>
      <c r="W235" s="164">
        <f t="shared" si="26"/>
        <v>0</v>
      </c>
      <c r="X235" s="164">
        <v>0</v>
      </c>
      <c r="Y235" s="164">
        <f t="shared" si="27"/>
        <v>0</v>
      </c>
      <c r="Z235" s="164">
        <v>0</v>
      </c>
      <c r="AA235" s="165">
        <f t="shared" si="28"/>
        <v>0</v>
      </c>
      <c r="AR235" s="16" t="s">
        <v>143</v>
      </c>
      <c r="AT235" s="16" t="s">
        <v>139</v>
      </c>
      <c r="AU235" s="16" t="s">
        <v>23</v>
      </c>
      <c r="AY235" s="16" t="s">
        <v>138</v>
      </c>
      <c r="BE235" s="103">
        <f t="shared" si="29"/>
        <v>0</v>
      </c>
      <c r="BF235" s="103">
        <f t="shared" si="30"/>
        <v>0</v>
      </c>
      <c r="BG235" s="103">
        <f t="shared" si="31"/>
        <v>0</v>
      </c>
      <c r="BH235" s="103">
        <f t="shared" si="32"/>
        <v>0</v>
      </c>
      <c r="BI235" s="103">
        <f t="shared" si="33"/>
        <v>0</v>
      </c>
      <c r="BJ235" s="16" t="s">
        <v>23</v>
      </c>
      <c r="BK235" s="103">
        <f t="shared" si="34"/>
        <v>0</v>
      </c>
      <c r="BL235" s="16" t="s">
        <v>143</v>
      </c>
      <c r="BM235" s="16" t="s">
        <v>413</v>
      </c>
    </row>
    <row r="236" spans="2:65" s="1" customFormat="1" ht="22.5" customHeight="1">
      <c r="B236" s="33"/>
      <c r="C236" s="159" t="s">
        <v>414</v>
      </c>
      <c r="D236" s="159" t="s">
        <v>139</v>
      </c>
      <c r="E236" s="160" t="s">
        <v>415</v>
      </c>
      <c r="F236" s="260" t="s">
        <v>416</v>
      </c>
      <c r="G236" s="261"/>
      <c r="H236" s="261"/>
      <c r="I236" s="261"/>
      <c r="J236" s="161" t="s">
        <v>391</v>
      </c>
      <c r="K236" s="162">
        <v>1</v>
      </c>
      <c r="L236" s="262">
        <v>0</v>
      </c>
      <c r="M236" s="261"/>
      <c r="N236" s="263">
        <f t="shared" si="25"/>
        <v>0</v>
      </c>
      <c r="O236" s="261"/>
      <c r="P236" s="261"/>
      <c r="Q236" s="261"/>
      <c r="R236" s="35"/>
      <c r="T236" s="163" t="s">
        <v>21</v>
      </c>
      <c r="U236" s="42" t="s">
        <v>43</v>
      </c>
      <c r="V236" s="34"/>
      <c r="W236" s="164">
        <f t="shared" si="26"/>
        <v>0</v>
      </c>
      <c r="X236" s="164">
        <v>0</v>
      </c>
      <c r="Y236" s="164">
        <f t="shared" si="27"/>
        <v>0</v>
      </c>
      <c r="Z236" s="164">
        <v>0</v>
      </c>
      <c r="AA236" s="165">
        <f t="shared" si="28"/>
        <v>0</v>
      </c>
      <c r="AR236" s="16" t="s">
        <v>143</v>
      </c>
      <c r="AT236" s="16" t="s">
        <v>139</v>
      </c>
      <c r="AU236" s="16" t="s">
        <v>23</v>
      </c>
      <c r="AY236" s="16" t="s">
        <v>138</v>
      </c>
      <c r="BE236" s="103">
        <f t="shared" si="29"/>
        <v>0</v>
      </c>
      <c r="BF236" s="103">
        <f t="shared" si="30"/>
        <v>0</v>
      </c>
      <c r="BG236" s="103">
        <f t="shared" si="31"/>
        <v>0</v>
      </c>
      <c r="BH236" s="103">
        <f t="shared" si="32"/>
        <v>0</v>
      </c>
      <c r="BI236" s="103">
        <f t="shared" si="33"/>
        <v>0</v>
      </c>
      <c r="BJ236" s="16" t="s">
        <v>23</v>
      </c>
      <c r="BK236" s="103">
        <f t="shared" si="34"/>
        <v>0</v>
      </c>
      <c r="BL236" s="16" t="s">
        <v>143</v>
      </c>
      <c r="BM236" s="16" t="s">
        <v>417</v>
      </c>
    </row>
    <row r="237" spans="2:65" s="1" customFormat="1" ht="22.5" customHeight="1">
      <c r="B237" s="33"/>
      <c r="C237" s="159" t="s">
        <v>418</v>
      </c>
      <c r="D237" s="159" t="s">
        <v>139</v>
      </c>
      <c r="E237" s="160" t="s">
        <v>419</v>
      </c>
      <c r="F237" s="260" t="s">
        <v>420</v>
      </c>
      <c r="G237" s="261"/>
      <c r="H237" s="261"/>
      <c r="I237" s="261"/>
      <c r="J237" s="161" t="s">
        <v>142</v>
      </c>
      <c r="K237" s="162">
        <v>70</v>
      </c>
      <c r="L237" s="262">
        <v>0</v>
      </c>
      <c r="M237" s="261"/>
      <c r="N237" s="263">
        <f t="shared" si="25"/>
        <v>0</v>
      </c>
      <c r="O237" s="261"/>
      <c r="P237" s="261"/>
      <c r="Q237" s="261"/>
      <c r="R237" s="35"/>
      <c r="T237" s="163" t="s">
        <v>21</v>
      </c>
      <c r="U237" s="42" t="s">
        <v>43</v>
      </c>
      <c r="V237" s="34"/>
      <c r="W237" s="164">
        <f t="shared" si="26"/>
        <v>0</v>
      </c>
      <c r="X237" s="164">
        <v>0</v>
      </c>
      <c r="Y237" s="164">
        <f t="shared" si="27"/>
        <v>0</v>
      </c>
      <c r="Z237" s="164">
        <v>0</v>
      </c>
      <c r="AA237" s="165">
        <f t="shared" si="28"/>
        <v>0</v>
      </c>
      <c r="AR237" s="16" t="s">
        <v>143</v>
      </c>
      <c r="AT237" s="16" t="s">
        <v>139</v>
      </c>
      <c r="AU237" s="16" t="s">
        <v>23</v>
      </c>
      <c r="AY237" s="16" t="s">
        <v>138</v>
      </c>
      <c r="BE237" s="103">
        <f t="shared" si="29"/>
        <v>0</v>
      </c>
      <c r="BF237" s="103">
        <f t="shared" si="30"/>
        <v>0</v>
      </c>
      <c r="BG237" s="103">
        <f t="shared" si="31"/>
        <v>0</v>
      </c>
      <c r="BH237" s="103">
        <f t="shared" si="32"/>
        <v>0</v>
      </c>
      <c r="BI237" s="103">
        <f t="shared" si="33"/>
        <v>0</v>
      </c>
      <c r="BJ237" s="16" t="s">
        <v>23</v>
      </c>
      <c r="BK237" s="103">
        <f t="shared" si="34"/>
        <v>0</v>
      </c>
      <c r="BL237" s="16" t="s">
        <v>143</v>
      </c>
      <c r="BM237" s="16" t="s">
        <v>421</v>
      </c>
    </row>
    <row r="238" spans="2:65" s="10" customFormat="1" ht="22.5" customHeight="1">
      <c r="B238" s="166"/>
      <c r="C238" s="167"/>
      <c r="D238" s="167"/>
      <c r="E238" s="168" t="s">
        <v>21</v>
      </c>
      <c r="F238" s="264" t="s">
        <v>422</v>
      </c>
      <c r="G238" s="265"/>
      <c r="H238" s="265"/>
      <c r="I238" s="265"/>
      <c r="J238" s="167"/>
      <c r="K238" s="169">
        <v>70</v>
      </c>
      <c r="L238" s="167"/>
      <c r="M238" s="167"/>
      <c r="N238" s="167"/>
      <c r="O238" s="167"/>
      <c r="P238" s="167"/>
      <c r="Q238" s="167"/>
      <c r="R238" s="170"/>
      <c r="T238" s="171"/>
      <c r="U238" s="167"/>
      <c r="V238" s="167"/>
      <c r="W238" s="167"/>
      <c r="X238" s="167"/>
      <c r="Y238" s="167"/>
      <c r="Z238" s="167"/>
      <c r="AA238" s="172"/>
      <c r="AT238" s="173" t="s">
        <v>154</v>
      </c>
      <c r="AU238" s="173" t="s">
        <v>23</v>
      </c>
      <c r="AV238" s="10" t="s">
        <v>93</v>
      </c>
      <c r="AW238" s="10" t="s">
        <v>36</v>
      </c>
      <c r="AX238" s="10" t="s">
        <v>23</v>
      </c>
      <c r="AY238" s="173" t="s">
        <v>138</v>
      </c>
    </row>
    <row r="239" spans="2:65" s="1" customFormat="1" ht="49.9" customHeight="1">
      <c r="B239" s="33"/>
      <c r="C239" s="34"/>
      <c r="D239" s="150" t="s">
        <v>423</v>
      </c>
      <c r="E239" s="34"/>
      <c r="F239" s="34"/>
      <c r="G239" s="34"/>
      <c r="H239" s="34"/>
      <c r="I239" s="34"/>
      <c r="J239" s="34"/>
      <c r="K239" s="34"/>
      <c r="L239" s="34"/>
      <c r="M239" s="34"/>
      <c r="N239" s="288">
        <f t="shared" ref="N239:N244" si="35">BK239</f>
        <v>0</v>
      </c>
      <c r="O239" s="289"/>
      <c r="P239" s="289"/>
      <c r="Q239" s="289"/>
      <c r="R239" s="35"/>
      <c r="T239" s="76"/>
      <c r="U239" s="34"/>
      <c r="V239" s="34"/>
      <c r="W239" s="34"/>
      <c r="X239" s="34"/>
      <c r="Y239" s="34"/>
      <c r="Z239" s="34"/>
      <c r="AA239" s="77"/>
      <c r="AT239" s="16" t="s">
        <v>77</v>
      </c>
      <c r="AU239" s="16" t="s">
        <v>78</v>
      </c>
      <c r="AY239" s="16" t="s">
        <v>424</v>
      </c>
      <c r="BK239" s="103">
        <f>SUM(BK240:BK244)</f>
        <v>0</v>
      </c>
    </row>
    <row r="240" spans="2:65" s="1" customFormat="1" ht="22.35" customHeight="1">
      <c r="B240" s="33"/>
      <c r="C240" s="194" t="s">
        <v>21</v>
      </c>
      <c r="D240" s="194" t="s">
        <v>139</v>
      </c>
      <c r="E240" s="195" t="s">
        <v>21</v>
      </c>
      <c r="F240" s="276" t="s">
        <v>21</v>
      </c>
      <c r="G240" s="277"/>
      <c r="H240" s="277"/>
      <c r="I240" s="277"/>
      <c r="J240" s="196" t="s">
        <v>21</v>
      </c>
      <c r="K240" s="197"/>
      <c r="L240" s="262"/>
      <c r="M240" s="261"/>
      <c r="N240" s="263">
        <f t="shared" si="35"/>
        <v>0</v>
      </c>
      <c r="O240" s="261"/>
      <c r="P240" s="261"/>
      <c r="Q240" s="261"/>
      <c r="R240" s="35"/>
      <c r="T240" s="163" t="s">
        <v>21</v>
      </c>
      <c r="U240" s="198" t="s">
        <v>43</v>
      </c>
      <c r="V240" s="34"/>
      <c r="W240" s="34"/>
      <c r="X240" s="34"/>
      <c r="Y240" s="34"/>
      <c r="Z240" s="34"/>
      <c r="AA240" s="77"/>
      <c r="AT240" s="16" t="s">
        <v>424</v>
      </c>
      <c r="AU240" s="16" t="s">
        <v>23</v>
      </c>
      <c r="AY240" s="16" t="s">
        <v>424</v>
      </c>
      <c r="BE240" s="103">
        <f>IF(U240="základní",N240,0)</f>
        <v>0</v>
      </c>
      <c r="BF240" s="103">
        <f>IF(U240="snížená",N240,0)</f>
        <v>0</v>
      </c>
      <c r="BG240" s="103">
        <f>IF(U240="zákl. přenesená",N240,0)</f>
        <v>0</v>
      </c>
      <c r="BH240" s="103">
        <f>IF(U240="sníž. přenesená",N240,0)</f>
        <v>0</v>
      </c>
      <c r="BI240" s="103">
        <f>IF(U240="nulová",N240,0)</f>
        <v>0</v>
      </c>
      <c r="BJ240" s="16" t="s">
        <v>23</v>
      </c>
      <c r="BK240" s="103">
        <f>L240*K240</f>
        <v>0</v>
      </c>
    </row>
    <row r="241" spans="2:63" s="1" customFormat="1" ht="22.35" customHeight="1">
      <c r="B241" s="33"/>
      <c r="C241" s="194" t="s">
        <v>21</v>
      </c>
      <c r="D241" s="194" t="s">
        <v>139</v>
      </c>
      <c r="E241" s="195" t="s">
        <v>21</v>
      </c>
      <c r="F241" s="276" t="s">
        <v>21</v>
      </c>
      <c r="G241" s="277"/>
      <c r="H241" s="277"/>
      <c r="I241" s="277"/>
      <c r="J241" s="196" t="s">
        <v>21</v>
      </c>
      <c r="K241" s="197"/>
      <c r="L241" s="262"/>
      <c r="M241" s="261"/>
      <c r="N241" s="263">
        <f t="shared" si="35"/>
        <v>0</v>
      </c>
      <c r="O241" s="261"/>
      <c r="P241" s="261"/>
      <c r="Q241" s="261"/>
      <c r="R241" s="35"/>
      <c r="T241" s="163" t="s">
        <v>21</v>
      </c>
      <c r="U241" s="198" t="s">
        <v>43</v>
      </c>
      <c r="V241" s="34"/>
      <c r="W241" s="34"/>
      <c r="X241" s="34"/>
      <c r="Y241" s="34"/>
      <c r="Z241" s="34"/>
      <c r="AA241" s="77"/>
      <c r="AT241" s="16" t="s">
        <v>424</v>
      </c>
      <c r="AU241" s="16" t="s">
        <v>23</v>
      </c>
      <c r="AY241" s="16" t="s">
        <v>424</v>
      </c>
      <c r="BE241" s="103">
        <f>IF(U241="základní",N241,0)</f>
        <v>0</v>
      </c>
      <c r="BF241" s="103">
        <f>IF(U241="snížená",N241,0)</f>
        <v>0</v>
      </c>
      <c r="BG241" s="103">
        <f>IF(U241="zákl. přenesená",N241,0)</f>
        <v>0</v>
      </c>
      <c r="BH241" s="103">
        <f>IF(U241="sníž. přenesená",N241,0)</f>
        <v>0</v>
      </c>
      <c r="BI241" s="103">
        <f>IF(U241="nulová",N241,0)</f>
        <v>0</v>
      </c>
      <c r="BJ241" s="16" t="s">
        <v>23</v>
      </c>
      <c r="BK241" s="103">
        <f>L241*K241</f>
        <v>0</v>
      </c>
    </row>
    <row r="242" spans="2:63" s="1" customFormat="1" ht="22.35" customHeight="1">
      <c r="B242" s="33"/>
      <c r="C242" s="194" t="s">
        <v>21</v>
      </c>
      <c r="D242" s="194" t="s">
        <v>139</v>
      </c>
      <c r="E242" s="195" t="s">
        <v>21</v>
      </c>
      <c r="F242" s="276" t="s">
        <v>21</v>
      </c>
      <c r="G242" s="277"/>
      <c r="H242" s="277"/>
      <c r="I242" s="277"/>
      <c r="J242" s="196" t="s">
        <v>21</v>
      </c>
      <c r="K242" s="197"/>
      <c r="L242" s="262"/>
      <c r="M242" s="261"/>
      <c r="N242" s="263">
        <f t="shared" si="35"/>
        <v>0</v>
      </c>
      <c r="O242" s="261"/>
      <c r="P242" s="261"/>
      <c r="Q242" s="261"/>
      <c r="R242" s="35"/>
      <c r="T242" s="163" t="s">
        <v>21</v>
      </c>
      <c r="U242" s="198" t="s">
        <v>43</v>
      </c>
      <c r="V242" s="34"/>
      <c r="W242" s="34"/>
      <c r="X242" s="34"/>
      <c r="Y242" s="34"/>
      <c r="Z242" s="34"/>
      <c r="AA242" s="77"/>
      <c r="AT242" s="16" t="s">
        <v>424</v>
      </c>
      <c r="AU242" s="16" t="s">
        <v>23</v>
      </c>
      <c r="AY242" s="16" t="s">
        <v>424</v>
      </c>
      <c r="BE242" s="103">
        <f>IF(U242="základní",N242,0)</f>
        <v>0</v>
      </c>
      <c r="BF242" s="103">
        <f>IF(U242="snížená",N242,0)</f>
        <v>0</v>
      </c>
      <c r="BG242" s="103">
        <f>IF(U242="zákl. přenesená",N242,0)</f>
        <v>0</v>
      </c>
      <c r="BH242" s="103">
        <f>IF(U242="sníž. přenesená",N242,0)</f>
        <v>0</v>
      </c>
      <c r="BI242" s="103">
        <f>IF(U242="nulová",N242,0)</f>
        <v>0</v>
      </c>
      <c r="BJ242" s="16" t="s">
        <v>23</v>
      </c>
      <c r="BK242" s="103">
        <f>L242*K242</f>
        <v>0</v>
      </c>
    </row>
    <row r="243" spans="2:63" s="1" customFormat="1" ht="22.35" customHeight="1">
      <c r="B243" s="33"/>
      <c r="C243" s="194" t="s">
        <v>21</v>
      </c>
      <c r="D243" s="194" t="s">
        <v>139</v>
      </c>
      <c r="E243" s="195" t="s">
        <v>21</v>
      </c>
      <c r="F243" s="276" t="s">
        <v>21</v>
      </c>
      <c r="G243" s="277"/>
      <c r="H243" s="277"/>
      <c r="I243" s="277"/>
      <c r="J243" s="196" t="s">
        <v>21</v>
      </c>
      <c r="K243" s="197"/>
      <c r="L243" s="262"/>
      <c r="M243" s="261"/>
      <c r="N243" s="263">
        <f t="shared" si="35"/>
        <v>0</v>
      </c>
      <c r="O243" s="261"/>
      <c r="P243" s="261"/>
      <c r="Q243" s="261"/>
      <c r="R243" s="35"/>
      <c r="T243" s="163" t="s">
        <v>21</v>
      </c>
      <c r="U243" s="198" t="s">
        <v>43</v>
      </c>
      <c r="V243" s="34"/>
      <c r="W243" s="34"/>
      <c r="X243" s="34"/>
      <c r="Y243" s="34"/>
      <c r="Z243" s="34"/>
      <c r="AA243" s="77"/>
      <c r="AT243" s="16" t="s">
        <v>424</v>
      </c>
      <c r="AU243" s="16" t="s">
        <v>23</v>
      </c>
      <c r="AY243" s="16" t="s">
        <v>424</v>
      </c>
      <c r="BE243" s="103">
        <f>IF(U243="základní",N243,0)</f>
        <v>0</v>
      </c>
      <c r="BF243" s="103">
        <f>IF(U243="snížená",N243,0)</f>
        <v>0</v>
      </c>
      <c r="BG243" s="103">
        <f>IF(U243="zákl. přenesená",N243,0)</f>
        <v>0</v>
      </c>
      <c r="BH243" s="103">
        <f>IF(U243="sníž. přenesená",N243,0)</f>
        <v>0</v>
      </c>
      <c r="BI243" s="103">
        <f>IF(U243="nulová",N243,0)</f>
        <v>0</v>
      </c>
      <c r="BJ243" s="16" t="s">
        <v>23</v>
      </c>
      <c r="BK243" s="103">
        <f>L243*K243</f>
        <v>0</v>
      </c>
    </row>
    <row r="244" spans="2:63" s="1" customFormat="1" ht="22.35" customHeight="1">
      <c r="B244" s="33"/>
      <c r="C244" s="194" t="s">
        <v>21</v>
      </c>
      <c r="D244" s="194" t="s">
        <v>139</v>
      </c>
      <c r="E244" s="195" t="s">
        <v>21</v>
      </c>
      <c r="F244" s="276" t="s">
        <v>21</v>
      </c>
      <c r="G244" s="277"/>
      <c r="H244" s="277"/>
      <c r="I244" s="277"/>
      <c r="J244" s="196" t="s">
        <v>21</v>
      </c>
      <c r="K244" s="197"/>
      <c r="L244" s="262"/>
      <c r="M244" s="261"/>
      <c r="N244" s="263">
        <f t="shared" si="35"/>
        <v>0</v>
      </c>
      <c r="O244" s="261"/>
      <c r="P244" s="261"/>
      <c r="Q244" s="261"/>
      <c r="R244" s="35"/>
      <c r="T244" s="163" t="s">
        <v>21</v>
      </c>
      <c r="U244" s="198" t="s">
        <v>43</v>
      </c>
      <c r="V244" s="54"/>
      <c r="W244" s="54"/>
      <c r="X244" s="54"/>
      <c r="Y244" s="54"/>
      <c r="Z244" s="54"/>
      <c r="AA244" s="56"/>
      <c r="AT244" s="16" t="s">
        <v>424</v>
      </c>
      <c r="AU244" s="16" t="s">
        <v>23</v>
      </c>
      <c r="AY244" s="16" t="s">
        <v>424</v>
      </c>
      <c r="BE244" s="103">
        <f>IF(U244="základní",N244,0)</f>
        <v>0</v>
      </c>
      <c r="BF244" s="103">
        <f>IF(U244="snížená",N244,0)</f>
        <v>0</v>
      </c>
      <c r="BG244" s="103">
        <f>IF(U244="zákl. přenesená",N244,0)</f>
        <v>0</v>
      </c>
      <c r="BH244" s="103">
        <f>IF(U244="sníž. přenesená",N244,0)</f>
        <v>0</v>
      </c>
      <c r="BI244" s="103">
        <f>IF(U244="nulová",N244,0)</f>
        <v>0</v>
      </c>
      <c r="BJ244" s="16" t="s">
        <v>23</v>
      </c>
      <c r="BK244" s="103">
        <f>L244*K244</f>
        <v>0</v>
      </c>
    </row>
    <row r="245" spans="2:63" s="1" customFormat="1" ht="6.95" customHeight="1">
      <c r="B245" s="57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9"/>
    </row>
  </sheetData>
  <sheetProtection password="CC35" sheet="1" objects="1" scenarios="1" formatColumns="0" formatRows="0" sort="0" autoFilter="0"/>
  <mergeCells count="331">
    <mergeCell ref="N191:Q191"/>
    <mergeCell ref="N192:Q192"/>
    <mergeCell ref="N203:Q203"/>
    <mergeCell ref="N220:Q220"/>
    <mergeCell ref="N222:Q222"/>
    <mergeCell ref="N229:Q229"/>
    <mergeCell ref="N239:Q239"/>
    <mergeCell ref="H1:K1"/>
    <mergeCell ref="S2:AC2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37:I237"/>
    <mergeCell ref="L237:M237"/>
    <mergeCell ref="N237:Q237"/>
    <mergeCell ref="F238:I238"/>
    <mergeCell ref="F240:I240"/>
    <mergeCell ref="L240:M240"/>
    <mergeCell ref="N240:Q240"/>
    <mergeCell ref="F241:I241"/>
    <mergeCell ref="L241:M241"/>
    <mergeCell ref="N241:Q241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27:I227"/>
    <mergeCell ref="L227:M227"/>
    <mergeCell ref="N227:Q227"/>
    <mergeCell ref="F228:I228"/>
    <mergeCell ref="L228:M228"/>
    <mergeCell ref="N228:Q228"/>
    <mergeCell ref="F230:I230"/>
    <mergeCell ref="L230:M230"/>
    <mergeCell ref="N230:Q230"/>
    <mergeCell ref="F221:I221"/>
    <mergeCell ref="L221:M221"/>
    <mergeCell ref="N221:Q221"/>
    <mergeCell ref="F223:I223"/>
    <mergeCell ref="L223:M223"/>
    <mergeCell ref="N223:Q223"/>
    <mergeCell ref="F224:I224"/>
    <mergeCell ref="F225:I225"/>
    <mergeCell ref="F226:I226"/>
    <mergeCell ref="L226:M226"/>
    <mergeCell ref="N226:Q226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F219:I219"/>
    <mergeCell ref="L219:M219"/>
    <mergeCell ref="N219:Q219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2:I202"/>
    <mergeCell ref="L202:M202"/>
    <mergeCell ref="N202:Q202"/>
    <mergeCell ref="F204:I204"/>
    <mergeCell ref="L204:M204"/>
    <mergeCell ref="N204:Q204"/>
    <mergeCell ref="F205:I205"/>
    <mergeCell ref="L205:M205"/>
    <mergeCell ref="N205:Q205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85:I185"/>
    <mergeCell ref="F187:I187"/>
    <mergeCell ref="L187:M187"/>
    <mergeCell ref="N187:Q187"/>
    <mergeCell ref="F188:I188"/>
    <mergeCell ref="F189:I189"/>
    <mergeCell ref="F190:I190"/>
    <mergeCell ref="L190:M190"/>
    <mergeCell ref="N190:Q190"/>
    <mergeCell ref="N186:Q186"/>
    <mergeCell ref="F178:I178"/>
    <mergeCell ref="L178:M178"/>
    <mergeCell ref="N178:Q178"/>
    <mergeCell ref="F181:I181"/>
    <mergeCell ref="L181:M181"/>
    <mergeCell ref="N181:Q181"/>
    <mergeCell ref="F182:I182"/>
    <mergeCell ref="F183:I183"/>
    <mergeCell ref="F184:I184"/>
    <mergeCell ref="L184:M184"/>
    <mergeCell ref="N184:Q184"/>
    <mergeCell ref="N179:Q179"/>
    <mergeCell ref="N180:Q180"/>
    <mergeCell ref="F171:I171"/>
    <mergeCell ref="F172:I172"/>
    <mergeCell ref="F173:I173"/>
    <mergeCell ref="F174:I174"/>
    <mergeCell ref="L174:M174"/>
    <mergeCell ref="N174:Q174"/>
    <mergeCell ref="F175:I175"/>
    <mergeCell ref="F176:I176"/>
    <mergeCell ref="F177:I177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N169:Q169"/>
    <mergeCell ref="F163:I163"/>
    <mergeCell ref="L163:M163"/>
    <mergeCell ref="N163:Q163"/>
    <mergeCell ref="F165:I165"/>
    <mergeCell ref="L165:M165"/>
    <mergeCell ref="N165:Q165"/>
    <mergeCell ref="F166:I166"/>
    <mergeCell ref="L166:M166"/>
    <mergeCell ref="N166:Q166"/>
    <mergeCell ref="N164:Q164"/>
    <mergeCell ref="F156:I156"/>
    <mergeCell ref="F157:I157"/>
    <mergeCell ref="F158:I158"/>
    <mergeCell ref="L158:M158"/>
    <mergeCell ref="N158:Q158"/>
    <mergeCell ref="F159:I159"/>
    <mergeCell ref="F160:I160"/>
    <mergeCell ref="F161:I161"/>
    <mergeCell ref="F162:I162"/>
    <mergeCell ref="L162:M162"/>
    <mergeCell ref="N162:Q162"/>
    <mergeCell ref="F151:I151"/>
    <mergeCell ref="F152:I152"/>
    <mergeCell ref="L152:M152"/>
    <mergeCell ref="N152:Q152"/>
    <mergeCell ref="F153:I153"/>
    <mergeCell ref="F154:I154"/>
    <mergeCell ref="F155:I155"/>
    <mergeCell ref="L155:M155"/>
    <mergeCell ref="N155:Q155"/>
    <mergeCell ref="F146:I14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L150:M150"/>
    <mergeCell ref="N150:Q150"/>
    <mergeCell ref="F142:I142"/>
    <mergeCell ref="L142:M142"/>
    <mergeCell ref="N142:Q142"/>
    <mergeCell ref="F143:I143"/>
    <mergeCell ref="F144:I144"/>
    <mergeCell ref="L144:M144"/>
    <mergeCell ref="N144:Q144"/>
    <mergeCell ref="F145:I145"/>
    <mergeCell ref="L145:M145"/>
    <mergeCell ref="N145:Q145"/>
    <mergeCell ref="F135:I135"/>
    <mergeCell ref="L135:M135"/>
    <mergeCell ref="N135:Q135"/>
    <mergeCell ref="F136:I136"/>
    <mergeCell ref="F137:I137"/>
    <mergeCell ref="F138:I138"/>
    <mergeCell ref="F139:I139"/>
    <mergeCell ref="F140:I140"/>
    <mergeCell ref="F141:I141"/>
    <mergeCell ref="L141:M141"/>
    <mergeCell ref="N141:Q141"/>
    <mergeCell ref="F131:I131"/>
    <mergeCell ref="L131:M131"/>
    <mergeCell ref="N131:Q131"/>
    <mergeCell ref="F132:I132"/>
    <mergeCell ref="L132:M132"/>
    <mergeCell ref="N132:Q132"/>
    <mergeCell ref="F133:I133"/>
    <mergeCell ref="F134:I134"/>
    <mergeCell ref="L134:M134"/>
    <mergeCell ref="N134:Q134"/>
    <mergeCell ref="F119:P119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N127:Q127"/>
    <mergeCell ref="N128:Q128"/>
    <mergeCell ref="N129:Q129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E14:L14"/>
    <mergeCell ref="O14:P14"/>
  </mergeCells>
  <dataValidations count="2">
    <dataValidation type="list" allowBlank="1" showInputMessage="1" showErrorMessage="1" error="Povoleny jsou hodnoty K a M." sqref="D240:D245">
      <formula1>"K,M"</formula1>
    </dataValidation>
    <dataValidation type="list" allowBlank="1" showInputMessage="1" showErrorMessage="1" error="Povoleny jsou hodnoty základní, snížená, zákl. přenesená, sníž. přenesená, nulová." sqref="U240:U245">
      <formula1>"základní,snížená,zákl. přenesená,sníž. přenesená,nulová"</formula1>
    </dataValidation>
  </dataValidations>
  <hyperlinks>
    <hyperlink ref="F1:G1" location="C2" tooltip="Krycí list rozpočtu" display="1) Krycí list rozpočtu"/>
    <hyperlink ref="H1:K1" location="C85" tooltip="Rekapitulace rozpočtu" display="2) Rekapitulace rozpočtu"/>
    <hyperlink ref="L1" location="C126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1646 - Bělkovice- Lašťany...</vt:lpstr>
      <vt:lpstr>'1646 - Bělkovice- Lašťany...'!Názvy_tisku</vt:lpstr>
      <vt:lpstr>'Rekapitulace stavby'!Názvy_tisku</vt:lpstr>
      <vt:lpstr>'1646 - Bělkovice- Lašťany...'!Oblast_tisku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HP-JANOVSKY\Dusan</dc:creator>
  <cp:lastModifiedBy>Dusan</cp:lastModifiedBy>
  <dcterms:created xsi:type="dcterms:W3CDTF">2016-11-21T08:10:56Z</dcterms:created>
  <dcterms:modified xsi:type="dcterms:W3CDTF">2016-11-21T08:11:00Z</dcterms:modified>
</cp:coreProperties>
</file>